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8975" windowHeight="10935" activeTab="1"/>
  </bookViews>
  <sheets>
    <sheet name="Таблица 4" sheetId="4" r:id="rId1"/>
    <sheet name="Таблица 3" sheetId="2" r:id="rId2"/>
  </sheets>
  <definedNames>
    <definedName name="_xlnm.Print_Titles" localSheetId="1">'Таблица 3'!$9:$11</definedName>
    <definedName name="_xlnm.Print_Area" localSheetId="1">'Таблица 3'!$A$1:$K$285</definedName>
    <definedName name="_xlnm.Print_Area" localSheetId="0">'Таблица 4'!$A$1:$L$68</definedName>
  </definedNames>
  <calcPr calcId="124519"/>
</workbook>
</file>

<file path=xl/calcChain.xml><?xml version="1.0" encoding="utf-8"?>
<calcChain xmlns="http://schemas.openxmlformats.org/spreadsheetml/2006/main">
  <c r="H38" i="4"/>
  <c r="M207" i="2"/>
  <c r="M210" s="1"/>
  <c r="K209"/>
  <c r="J209"/>
  <c r="I209"/>
  <c r="H209"/>
  <c r="G209"/>
  <c r="F209"/>
  <c r="H31" i="4"/>
  <c r="H30"/>
  <c r="H32"/>
  <c r="H96" i="2"/>
  <c r="H183"/>
  <c r="H180"/>
  <c r="H178"/>
  <c r="H177" s="1"/>
  <c r="H175"/>
  <c r="H174" s="1"/>
  <c r="G175"/>
  <c r="G174" s="1"/>
  <c r="H90"/>
  <c r="P198" l="1"/>
  <c r="P199" s="1"/>
  <c r="O198"/>
  <c r="O199" s="1"/>
  <c r="I219"/>
  <c r="N198" s="1"/>
  <c r="N199" s="1"/>
  <c r="K186"/>
  <c r="J187"/>
  <c r="I187"/>
  <c r="H19" i="4" l="1"/>
  <c r="H42"/>
  <c r="H281" i="2"/>
  <c r="H215"/>
  <c r="H241" l="1"/>
  <c r="H236"/>
  <c r="H196" s="1"/>
  <c r="G232"/>
  <c r="H232"/>
  <c r="I232"/>
  <c r="J232"/>
  <c r="K232"/>
  <c r="F232"/>
  <c r="H204"/>
  <c r="H199"/>
  <c r="G157"/>
  <c r="H157"/>
  <c r="I157"/>
  <c r="J157"/>
  <c r="K157"/>
  <c r="F157"/>
  <c r="I137"/>
  <c r="J137"/>
  <c r="K137"/>
  <c r="H137"/>
  <c r="H135"/>
  <c r="H67"/>
  <c r="H36"/>
  <c r="K159"/>
  <c r="J159"/>
  <c r="I159"/>
  <c r="F159"/>
  <c r="H159"/>
  <c r="G159"/>
  <c r="K120"/>
  <c r="L32" i="4" s="1"/>
  <c r="J120" i="2"/>
  <c r="I120"/>
  <c r="J32" i="4" s="1"/>
  <c r="J16" s="1"/>
  <c r="H120" i="2"/>
  <c r="G120"/>
  <c r="K32" i="4" l="1"/>
  <c r="K16" s="1"/>
  <c r="H187" i="2"/>
  <c r="K281" l="1"/>
  <c r="J281"/>
  <c r="K280"/>
  <c r="J280"/>
  <c r="I281"/>
  <c r="I280" s="1"/>
  <c r="K277"/>
  <c r="J277"/>
  <c r="I277"/>
  <c r="K275"/>
  <c r="J275"/>
  <c r="I275"/>
  <c r="K273"/>
  <c r="J273"/>
  <c r="I273"/>
  <c r="K272"/>
  <c r="J272"/>
  <c r="I272"/>
  <c r="K270"/>
  <c r="J270"/>
  <c r="I270"/>
  <c r="K268"/>
  <c r="J268"/>
  <c r="I268"/>
  <c r="K266"/>
  <c r="J266"/>
  <c r="I266"/>
  <c r="K265"/>
  <c r="K264" s="1"/>
  <c r="K263" s="1"/>
  <c r="J265"/>
  <c r="I265"/>
  <c r="I264" s="1"/>
  <c r="I263" s="1"/>
  <c r="J264"/>
  <c r="J263" s="1"/>
  <c r="K257"/>
  <c r="J257"/>
  <c r="I257"/>
  <c r="K255"/>
  <c r="J255"/>
  <c r="I255"/>
  <c r="K254"/>
  <c r="K253" s="1"/>
  <c r="J254"/>
  <c r="J253" s="1"/>
  <c r="I254"/>
  <c r="I253" s="1"/>
  <c r="J250"/>
  <c r="J249" s="1"/>
  <c r="O201" s="1"/>
  <c r="O204" s="1"/>
  <c r="K250"/>
  <c r="K249" s="1"/>
  <c r="P201" s="1"/>
  <c r="P204" s="1"/>
  <c r="I250"/>
  <c r="I249" s="1"/>
  <c r="N201" s="1"/>
  <c r="N204" s="1"/>
  <c r="H250"/>
  <c r="H249" s="1"/>
  <c r="G250"/>
  <c r="F250"/>
  <c r="K247"/>
  <c r="K246" s="1"/>
  <c r="J247"/>
  <c r="I247"/>
  <c r="I246" s="1"/>
  <c r="J246"/>
  <c r="K241"/>
  <c r="K239" s="1"/>
  <c r="J241"/>
  <c r="J239" s="1"/>
  <c r="I241"/>
  <c r="I239" s="1"/>
  <c r="K244"/>
  <c r="J244"/>
  <c r="I244"/>
  <c r="K236"/>
  <c r="J236"/>
  <c r="I236"/>
  <c r="K234"/>
  <c r="J234"/>
  <c r="I234"/>
  <c r="K230"/>
  <c r="J230"/>
  <c r="I230"/>
  <c r="J215"/>
  <c r="K37" i="4" s="1"/>
  <c r="K215" i="2"/>
  <c r="I215"/>
  <c r="I222"/>
  <c r="I197" s="1"/>
  <c r="J222"/>
  <c r="J197" s="1"/>
  <c r="K222"/>
  <c r="K213"/>
  <c r="J213"/>
  <c r="I213"/>
  <c r="K211"/>
  <c r="J211"/>
  <c r="I211"/>
  <c r="K207"/>
  <c r="J207"/>
  <c r="I207"/>
  <c r="J204"/>
  <c r="K204"/>
  <c r="I204"/>
  <c r="J199"/>
  <c r="K199"/>
  <c r="I199"/>
  <c r="K202"/>
  <c r="J202"/>
  <c r="I202"/>
  <c r="K197"/>
  <c r="J186"/>
  <c r="I186"/>
  <c r="I185" s="1"/>
  <c r="J185"/>
  <c r="K185"/>
  <c r="K172"/>
  <c r="J172"/>
  <c r="I172"/>
  <c r="I165"/>
  <c r="J165"/>
  <c r="K165"/>
  <c r="I163"/>
  <c r="J163"/>
  <c r="K163"/>
  <c r="K161"/>
  <c r="J161"/>
  <c r="I161"/>
  <c r="I153"/>
  <c r="J153"/>
  <c r="K153"/>
  <c r="K155"/>
  <c r="J155"/>
  <c r="I155"/>
  <c r="I151"/>
  <c r="J151"/>
  <c r="K151"/>
  <c r="I139"/>
  <c r="J139"/>
  <c r="K139"/>
  <c r="K131"/>
  <c r="J131"/>
  <c r="I131"/>
  <c r="I128"/>
  <c r="J128"/>
  <c r="K128"/>
  <c r="K124"/>
  <c r="J124"/>
  <c r="I124"/>
  <c r="I122"/>
  <c r="J122"/>
  <c r="K122"/>
  <c r="K126"/>
  <c r="J126"/>
  <c r="I126"/>
  <c r="I118"/>
  <c r="J118"/>
  <c r="K118"/>
  <c r="I111"/>
  <c r="J111"/>
  <c r="K111"/>
  <c r="I105"/>
  <c r="J105"/>
  <c r="K105"/>
  <c r="K103"/>
  <c r="J103"/>
  <c r="I103"/>
  <c r="I101"/>
  <c r="J101"/>
  <c r="K101"/>
  <c r="I99"/>
  <c r="J99"/>
  <c r="K99"/>
  <c r="K88"/>
  <c r="J88"/>
  <c r="I88"/>
  <c r="K86"/>
  <c r="J86"/>
  <c r="I86"/>
  <c r="K84"/>
  <c r="J84"/>
  <c r="I84"/>
  <c r="K82"/>
  <c r="J82"/>
  <c r="I82"/>
  <c r="K76"/>
  <c r="J76"/>
  <c r="I76"/>
  <c r="K74"/>
  <c r="J74"/>
  <c r="I74"/>
  <c r="K80"/>
  <c r="J80"/>
  <c r="I80"/>
  <c r="K78"/>
  <c r="J78"/>
  <c r="I78"/>
  <c r="I67"/>
  <c r="J67"/>
  <c r="K67"/>
  <c r="I53"/>
  <c r="J53"/>
  <c r="K53"/>
  <c r="K49"/>
  <c r="J49"/>
  <c r="I49"/>
  <c r="K45"/>
  <c r="J45"/>
  <c r="I45"/>
  <c r="K51"/>
  <c r="J51"/>
  <c r="I51"/>
  <c r="K47"/>
  <c r="J47"/>
  <c r="I47"/>
  <c r="I40"/>
  <c r="I23" s="1"/>
  <c r="J40"/>
  <c r="J23" s="1"/>
  <c r="K40"/>
  <c r="K23" s="1"/>
  <c r="I36"/>
  <c r="J36"/>
  <c r="K36"/>
  <c r="I28"/>
  <c r="J28"/>
  <c r="K28"/>
  <c r="K24"/>
  <c r="J24"/>
  <c r="I24"/>
  <c r="F20" i="4"/>
  <c r="F145" i="2"/>
  <c r="F59"/>
  <c r="F42"/>
  <c r="G236"/>
  <c r="K31" i="4" l="1"/>
  <c r="J96" i="2"/>
  <c r="L38" i="4"/>
  <c r="K196" i="2"/>
  <c r="L31" i="4"/>
  <c r="K96" i="2"/>
  <c r="J31" i="4"/>
  <c r="I96" i="2"/>
  <c r="J38" i="4"/>
  <c r="I196" i="2"/>
  <c r="I193" s="1"/>
  <c r="K38" i="4"/>
  <c r="K36" s="1"/>
  <c r="J196" i="2"/>
  <c r="J37" i="4"/>
  <c r="K97" i="2"/>
  <c r="I97"/>
  <c r="L21" i="4"/>
  <c r="J21"/>
  <c r="J97" i="2"/>
  <c r="K30" i="4"/>
  <c r="K29" s="1"/>
  <c r="J30"/>
  <c r="K95" i="2"/>
  <c r="K93" s="1"/>
  <c r="J95"/>
  <c r="J93" s="1"/>
  <c r="K21" i="4"/>
  <c r="K14" s="1"/>
  <c r="L30"/>
  <c r="J193" i="2"/>
  <c r="L37" i="4"/>
  <c r="J36"/>
  <c r="J22"/>
  <c r="I14" i="2"/>
  <c r="K14"/>
  <c r="K22" i="4"/>
  <c r="J14" i="2"/>
  <c r="K18"/>
  <c r="K16" s="1"/>
  <c r="J18"/>
  <c r="J16" s="1"/>
  <c r="I18"/>
  <c r="I16" s="1"/>
  <c r="L22" i="4"/>
  <c r="G204" i="2"/>
  <c r="H74"/>
  <c r="G222"/>
  <c r="G197" s="1"/>
  <c r="G139"/>
  <c r="G151"/>
  <c r="G111"/>
  <c r="G118"/>
  <c r="G97" s="1"/>
  <c r="G67"/>
  <c r="G65"/>
  <c r="G40"/>
  <c r="L36" i="4" l="1"/>
  <c r="I95" i="2"/>
  <c r="I93" s="1"/>
  <c r="J29" i="4"/>
  <c r="J20"/>
  <c r="J15"/>
  <c r="J14"/>
  <c r="K20"/>
  <c r="L29"/>
  <c r="L14"/>
  <c r="J195" i="2"/>
  <c r="K15" i="4"/>
  <c r="K13" s="1"/>
  <c r="L15"/>
  <c r="I195" i="2"/>
  <c r="K195"/>
  <c r="K193"/>
  <c r="K13" s="1"/>
  <c r="L20" i="4"/>
  <c r="G23" i="2"/>
  <c r="J13"/>
  <c r="H16" i="4"/>
  <c r="I13" i="2" l="1"/>
  <c r="J13" i="4"/>
  <c r="L13"/>
  <c r="H57"/>
  <c r="I60"/>
  <c r="I57" s="1"/>
  <c r="H280" i="2"/>
  <c r="G281"/>
  <c r="G280" s="1"/>
  <c r="H222"/>
  <c r="H197" l="1"/>
  <c r="H37" i="4"/>
  <c r="G57"/>
  <c r="H139" i="2"/>
  <c r="H151"/>
  <c r="H118"/>
  <c r="H99"/>
  <c r="H53"/>
  <c r="H40"/>
  <c r="H23" s="1"/>
  <c r="H97" l="1"/>
  <c r="H165"/>
  <c r="H129"/>
  <c r="H128" s="1"/>
  <c r="H105"/>
  <c r="G105"/>
  <c r="H247"/>
  <c r="H246" s="1"/>
  <c r="G247"/>
  <c r="G246" s="1"/>
  <c r="F247"/>
  <c r="G241"/>
  <c r="G239" s="1"/>
  <c r="H239"/>
  <c r="H36" i="4" s="1"/>
  <c r="F241" i="2"/>
  <c r="G244"/>
  <c r="H244"/>
  <c r="F244"/>
  <c r="G215"/>
  <c r="G37" i="4" s="1"/>
  <c r="H211" i="2"/>
  <c r="G211"/>
  <c r="F211"/>
  <c r="H163"/>
  <c r="G163"/>
  <c r="F163"/>
  <c r="G122"/>
  <c r="H122"/>
  <c r="F122"/>
  <c r="H172"/>
  <c r="G172"/>
  <c r="F172"/>
  <c r="G124"/>
  <c r="H124"/>
  <c r="F124"/>
  <c r="H186"/>
  <c r="H185" s="1"/>
  <c r="G186"/>
  <c r="G185" s="1"/>
  <c r="H45"/>
  <c r="G45"/>
  <c r="F47"/>
  <c r="H86"/>
  <c r="G86"/>
  <c r="H82"/>
  <c r="G82"/>
  <c r="G53"/>
  <c r="G49"/>
  <c r="F16" i="4"/>
  <c r="H24" i="2"/>
  <c r="G24"/>
  <c r="F24"/>
  <c r="H26"/>
  <c r="G26"/>
  <c r="F26"/>
  <c r="H47"/>
  <c r="G47"/>
  <c r="H51"/>
  <c r="G51"/>
  <c r="F51"/>
  <c r="H76"/>
  <c r="H21" i="4" s="1"/>
  <c r="G76" i="2"/>
  <c r="F76"/>
  <c r="H78"/>
  <c r="G78"/>
  <c r="F78"/>
  <c r="H80"/>
  <c r="G80"/>
  <c r="F80"/>
  <c r="H84"/>
  <c r="G84"/>
  <c r="F84"/>
  <c r="H88"/>
  <c r="G88"/>
  <c r="F88"/>
  <c r="F101"/>
  <c r="H103"/>
  <c r="G103"/>
  <c r="F103"/>
  <c r="H126"/>
  <c r="G126"/>
  <c r="F126"/>
  <c r="G128"/>
  <c r="F128"/>
  <c r="H131"/>
  <c r="G131"/>
  <c r="F131"/>
  <c r="H153"/>
  <c r="G153"/>
  <c r="F153"/>
  <c r="H155"/>
  <c r="G155"/>
  <c r="F155"/>
  <c r="H161"/>
  <c r="G161"/>
  <c r="F161"/>
  <c r="G199"/>
  <c r="F199"/>
  <c r="H202"/>
  <c r="G202"/>
  <c r="F202"/>
  <c r="H207"/>
  <c r="G207"/>
  <c r="F207"/>
  <c r="H213"/>
  <c r="G213"/>
  <c r="F213"/>
  <c r="H230"/>
  <c r="G230"/>
  <c r="F230"/>
  <c r="H234"/>
  <c r="G234"/>
  <c r="F234"/>
  <c r="H255"/>
  <c r="G255"/>
  <c r="F255"/>
  <c r="F45" i="4" s="1"/>
  <c r="H277" i="2"/>
  <c r="G277"/>
  <c r="F277"/>
  <c r="H275"/>
  <c r="G275"/>
  <c r="F275"/>
  <c r="H273"/>
  <c r="G273"/>
  <c r="F273"/>
  <c r="H270"/>
  <c r="G270"/>
  <c r="F270"/>
  <c r="H268"/>
  <c r="G268"/>
  <c r="F268"/>
  <c r="H266"/>
  <c r="G266"/>
  <c r="F266"/>
  <c r="G38" i="4" l="1"/>
  <c r="G36" s="1"/>
  <c r="G196" i="2"/>
  <c r="G195" s="1"/>
  <c r="G193" s="1"/>
  <c r="I37" i="4"/>
  <c r="G21"/>
  <c r="G16"/>
  <c r="G36" i="2"/>
  <c r="H28"/>
  <c r="H18" s="1"/>
  <c r="G28"/>
  <c r="G165"/>
  <c r="G30" i="4" s="1"/>
  <c r="H111" i="2"/>
  <c r="F272"/>
  <c r="F265"/>
  <c r="F257"/>
  <c r="F240"/>
  <c r="F38" i="4" s="1"/>
  <c r="F224" i="2"/>
  <c r="F169"/>
  <c r="F114"/>
  <c r="F108"/>
  <c r="F71"/>
  <c r="F33"/>
  <c r="F32" s="1"/>
  <c r="F21"/>
  <c r="F20"/>
  <c r="H272"/>
  <c r="G272"/>
  <c r="H265"/>
  <c r="G265"/>
  <c r="H22" i="4" l="1"/>
  <c r="F19" i="2"/>
  <c r="G18"/>
  <c r="G16" s="1"/>
  <c r="H16"/>
  <c r="G22" i="4"/>
  <c r="G20" s="1"/>
  <c r="H14"/>
  <c r="I15"/>
  <c r="I14"/>
  <c r="F264" i="2"/>
  <c r="F263" s="1"/>
  <c r="F198"/>
  <c r="F194" s="1"/>
  <c r="F37" i="4"/>
  <c r="F36" s="1"/>
  <c r="F254" i="2"/>
  <c r="F44" i="4"/>
  <c r="F43" s="1"/>
  <c r="H101" i="2"/>
  <c r="G101"/>
  <c r="F98"/>
  <c r="F94" s="1"/>
  <c r="F17"/>
  <c r="H95" l="1"/>
  <c r="H93" s="1"/>
  <c r="H15" i="4"/>
  <c r="H13" s="1"/>
  <c r="F253" i="2"/>
  <c r="F14" s="1"/>
  <c r="F57" i="4"/>
  <c r="G31"/>
  <c r="G29" s="1"/>
  <c r="G96" i="2"/>
  <c r="G95" s="1"/>
  <c r="G93" s="1"/>
  <c r="G13" s="1"/>
  <c r="H195"/>
  <c r="H193" s="1"/>
  <c r="M211" s="1"/>
  <c r="H20" i="4"/>
  <c r="G14"/>
  <c r="F15"/>
  <c r="F29"/>
  <c r="F14"/>
  <c r="G257" i="2"/>
  <c r="H257"/>
  <c r="F13" i="4" l="1"/>
  <c r="H13" i="2"/>
  <c r="H29" i="4"/>
  <c r="G15"/>
  <c r="G13" s="1"/>
  <c r="H254" i="2"/>
  <c r="H253" s="1"/>
  <c r="G254"/>
  <c r="G253" s="1"/>
  <c r="G264" l="1"/>
  <c r="G263" s="1"/>
  <c r="H264"/>
  <c r="H263" s="1"/>
  <c r="G14" l="1"/>
  <c r="H14"/>
  <c r="I39" i="4" l="1"/>
  <c r="I36" s="1"/>
  <c r="I32" l="1"/>
  <c r="I28"/>
  <c r="I27"/>
  <c r="I26"/>
  <c r="I23"/>
  <c r="I20" s="1"/>
  <c r="I16" l="1"/>
  <c r="I13" s="1"/>
  <c r="I29"/>
</calcChain>
</file>

<file path=xl/sharedStrings.xml><?xml version="1.0" encoding="utf-8"?>
<sst xmlns="http://schemas.openxmlformats.org/spreadsheetml/2006/main" count="1228" uniqueCount="205">
  <si>
    <t xml:space="preserve"> </t>
  </si>
  <si>
    <t>Статус</t>
  </si>
  <si>
    <t xml:space="preserve">Всего                       </t>
  </si>
  <si>
    <t>бюджет Кондопожского муниципального района</t>
  </si>
  <si>
    <t>средства бюджета Кондопожского муниципального района</t>
  </si>
  <si>
    <t>бюджеты   муниципальных образований (поселений)</t>
  </si>
  <si>
    <t>другие источники (юридические лица и др.)</t>
  </si>
  <si>
    <t>бюджеты муниципальных образований (поселений)</t>
  </si>
  <si>
    <t xml:space="preserve"> (наименование муниципальной программы)</t>
  </si>
  <si>
    <t>Источники финансового обеспечения</t>
  </si>
  <si>
    <t>ГРБС</t>
  </si>
  <si>
    <t>ЦСР</t>
  </si>
  <si>
    <t>ВР</t>
  </si>
  <si>
    <t xml:space="preserve">всего            </t>
  </si>
  <si>
    <t>X</t>
  </si>
  <si>
    <t>Программа</t>
  </si>
  <si>
    <t>Код бюджетной классификации</t>
  </si>
  <si>
    <t>Рз Пр</t>
  </si>
  <si>
    <t>018</t>
  </si>
  <si>
    <t>0801</t>
  </si>
  <si>
    <t>610</t>
  </si>
  <si>
    <t>000</t>
  </si>
  <si>
    <t>110</t>
  </si>
  <si>
    <t>830</t>
  </si>
  <si>
    <t>850</t>
  </si>
  <si>
    <t>240</t>
  </si>
  <si>
    <t>Исполнено,%</t>
  </si>
  <si>
    <t xml:space="preserve">Всего        </t>
  </si>
  <si>
    <t>(тыс.руб.)</t>
  </si>
  <si>
    <t>средства, поступающие из бюджета Республики Карелия</t>
  </si>
  <si>
    <t>средства, поступающие из федерального бюджета</t>
  </si>
  <si>
    <t>средства, поступающие из бюджетов поселений</t>
  </si>
  <si>
    <t>Наименование основных мероприятий и мероприятий</t>
  </si>
  <si>
    <t>Всего:</t>
  </si>
  <si>
    <t>08 01</t>
  </si>
  <si>
    <t>04 0 01 00000</t>
  </si>
  <si>
    <t>04 0 01 43170</t>
  </si>
  <si>
    <t>1. Основное мероприятие  «Организация предоставления общедоступного и бесплатного дошкольного образования»</t>
  </si>
  <si>
    <t>Осуществление  государственных полномочий  по выплате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в сфере дошкольного образования</t>
  </si>
  <si>
    <t>07 01</t>
  </si>
  <si>
    <t>03 1 01 00000</t>
  </si>
  <si>
    <t>03 1 01 42040</t>
  </si>
  <si>
    <t>Осуществление  государственных полномочий, предусмотренных пунктом 5 части 1 статьи 9 Закона Республики Карелия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 в  сфере дошкольного образования</t>
  </si>
  <si>
    <t>03 1 01 42100</t>
  </si>
  <si>
    <t>320</t>
  </si>
  <si>
    <t>Осуществление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 Кондопожского муниципального района</t>
  </si>
  <si>
    <t>03 1 01 42190</t>
  </si>
  <si>
    <t>Софинансирование мероприятий, направленных на поддержку местных инициатив граждан, проживающих в муниципальных образованиях Кондопожского муниципального района в сфере образования</t>
  </si>
  <si>
    <t>03 1 01 43140</t>
  </si>
  <si>
    <t>Софинансирование мероприятий, связанных с частичной компенсацией расходов на повышение оплаты труда работников в  сфере дошкольного образования</t>
  </si>
  <si>
    <t>03 1 01 43170</t>
  </si>
  <si>
    <t>Мероприятия, направленные на обеспечение условий осуществления деятельности в сфере дошкольного образования</t>
  </si>
  <si>
    <t>03 1 01 70110</t>
  </si>
  <si>
    <t>Мероприятия,направленные на создание условий для осуществления присмотра и ухода за детьми в сфере дошкольного образования</t>
  </si>
  <si>
    <t>03 1 01 70120</t>
  </si>
  <si>
    <t>03 1 01 70140</t>
  </si>
  <si>
    <t>Обеспечение питанием сотрудников муниципальных образовательных учреждений Кондопожского муниципального района, осуществляющих образовательную деятельность по образовательным программам дошкольного образования</t>
  </si>
  <si>
    <t>03 1 01 70150</t>
  </si>
  <si>
    <t>Субсидия на реализацию мероприятий государственной программы  Российской Федерации "Доступная среда" на 2011-2020 годы на территории Кондопожского муниципального района</t>
  </si>
  <si>
    <t>03 1 01 L0270</t>
  </si>
  <si>
    <t>Мероприятия, направленные на поддержку местных инициатив граждан, проживающих в муниципальных образованиях Кондопожского муниципального района в сфере образования</t>
  </si>
  <si>
    <t>07 02</t>
  </si>
  <si>
    <t>03 2 01 00000</t>
  </si>
  <si>
    <t>03 2 01 42040</t>
  </si>
  <si>
    <t>1. Основное мероприятие «Организация предоставления общедоступного и бесплатного начального общего, основного общего, среднего общего образования»</t>
  </si>
  <si>
    <t>Осуществление государственных полномочий по выплате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в сфере общего образования</t>
  </si>
  <si>
    <t>Осуществление государственных полномочий Республики Карелия, предусмотренных пунктом 5 части 1 статьи 9 Закона Республики Карелия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учреждениях Республики Карелия  в сфере общего образования</t>
  </si>
  <si>
    <t>03 2 01 42100</t>
  </si>
  <si>
    <t>Осуществление государственных полномочий по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общеобразовательных учреждениях Кондопожского муниципального района</t>
  </si>
  <si>
    <t>03 2 01 42190</t>
  </si>
  <si>
    <t>03 2 01 43170</t>
  </si>
  <si>
    <t>Софинансирование мероприятий, связанных с частичной компенсацией расходов на повышение оплаты труда работников в  сфере начального общего, основного общего, среднего общего образования</t>
  </si>
  <si>
    <t>03 2 01 43200</t>
  </si>
  <si>
    <t>03 2 01 70110</t>
  </si>
  <si>
    <t>03 2 01 70150</t>
  </si>
  <si>
    <t>03 2 01 L0970</t>
  </si>
  <si>
    <t>Мероприятия, направленные на создание в общеобразовательных организациях, расположенных в сельской местности, условий для занятий физической культурой и спортом на территории Кондопожского муниципального района</t>
  </si>
  <si>
    <t>Мероприятия, направленные на организацию транспортного обслуживания обучающихся, проживающих в сельских населенных пунктах, на территории которых отсутствуют общеобразовательные организации к месту обучения и обратно, проведения ремонта зданий общеобразовательных организаций на территории Кондопожского муниципального района</t>
  </si>
  <si>
    <t>03 2 01 S3200</t>
  </si>
  <si>
    <t>07 03</t>
  </si>
  <si>
    <t>03 3 01 00000</t>
  </si>
  <si>
    <t>1. Основное мероприятие «Организация предоставления дополнительного образования детей»</t>
  </si>
  <si>
    <t>03 3 01 42040</t>
  </si>
  <si>
    <t>Осуществление  государственных полномочий  по выплате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в сфере дополнительного образования</t>
  </si>
  <si>
    <t>03 3 01 43170</t>
  </si>
  <si>
    <t>Софинансирование мероприятий, связанных с частичной компенсацией расходов на повышение оплаты труда работников в  сфере дополнительного образования</t>
  </si>
  <si>
    <t>Мероприятия, направленные на обеспечение условий осуществления  деятельности дополнительных общеобразовательных, общеразвивающих программ</t>
  </si>
  <si>
    <t>03 3 01 70110</t>
  </si>
  <si>
    <t>Мероприятия, направленные на решение актуальных вопросов местного значения Кондопожского муниципального района</t>
  </si>
  <si>
    <t>03 3 01 70130</t>
  </si>
  <si>
    <t>03 3 01 S3140</t>
  </si>
  <si>
    <t>2.Основное мероприятие «Реализация "майских" указов Президента Российской Федерации»</t>
  </si>
  <si>
    <t>03 3 02 00000</t>
  </si>
  <si>
    <t>Софинансирование мероприятий, в целях частичной компенсации расходов на повышение оплаты труда педагогических работников дополнительного образования, определенных указами Президента Российской Федерации</t>
  </si>
  <si>
    <t>03 3 02 43200</t>
  </si>
  <si>
    <t>1. Основное мероприятие «Осуществление  финансово-экономических функций, бухгалтерского и иного сопровождения организации»</t>
  </si>
  <si>
    <t>Софинансирование мероприятий, связанных с частичной компенсацией расходов на повышение оплаты труда работников в  сфере других вопросов в области образования</t>
  </si>
  <si>
    <t>07 09</t>
  </si>
  <si>
    <t>03 4 01 00000</t>
  </si>
  <si>
    <t>03 4 01 43170</t>
  </si>
  <si>
    <t>03 4 01 70110</t>
  </si>
  <si>
    <t>Мероприятия, направленные на осуществление финансово-экономических функций, бухгалтерского и иного сопровождения организации на территории Кондопожского муниципального района</t>
  </si>
  <si>
    <t>1. Основное мероприятие «Энергосбережение и повышение энергетической эффективности в сфере образования»</t>
  </si>
  <si>
    <t>07 00</t>
  </si>
  <si>
    <t>Мероприятия, направленные на внедрение энергосберегающих технологий и энергоэффективного оборудования в системах энергоснабжения зданий муниципальных учреждений</t>
  </si>
  <si>
    <t>03 5 01 70120</t>
  </si>
  <si>
    <t>Мероприятия, направленные на оснащение современными приборами учета коммунальных ресурсов, замена устаревших счетчиков на счетчики повышенного класса точности, ремонт и проверки приборов учета муниципальных объектов социальной сферы</t>
  </si>
  <si>
    <t>03 5 01 70130</t>
  </si>
  <si>
    <t>Подпрограмма 1</t>
  </si>
  <si>
    <t>Подпрограмма 2</t>
  </si>
  <si>
    <t>Подпрограмма 3</t>
  </si>
  <si>
    <t>Подпрограмма 4</t>
  </si>
  <si>
    <t>Подпрограмма 5</t>
  </si>
  <si>
    <r>
      <t xml:space="preserve">Муниципальная программа </t>
    </r>
    <r>
      <rPr>
        <b/>
        <u/>
        <sz val="9"/>
        <color theme="1"/>
        <rFont val="Times New Roman"/>
        <family val="1"/>
        <charset val="204"/>
      </rPr>
      <t>«Развитие образования в Кондопожском муниципальном районе»</t>
    </r>
  </si>
  <si>
    <r>
      <t>Подпрограмма</t>
    </r>
    <r>
      <rPr>
        <b/>
        <u/>
        <sz val="9"/>
        <color theme="1"/>
        <rFont val="Times New Roman"/>
        <family val="1"/>
        <charset val="204"/>
      </rPr>
      <t xml:space="preserve"> «Развитие дошкольного образования»</t>
    </r>
  </si>
  <si>
    <r>
      <t xml:space="preserve">Подпрограмма </t>
    </r>
    <r>
      <rPr>
        <b/>
        <u/>
        <sz val="9"/>
        <color theme="1"/>
        <rFont val="Times New Roman"/>
        <family val="1"/>
        <charset val="204"/>
      </rPr>
      <t>«Развитие общего образования»</t>
    </r>
  </si>
  <si>
    <r>
      <t xml:space="preserve">Подпрограмма </t>
    </r>
    <r>
      <rPr>
        <b/>
        <u/>
        <sz val="9"/>
        <color theme="1"/>
        <rFont val="Times New Roman"/>
        <family val="1"/>
        <charset val="204"/>
      </rPr>
      <t>«Развитие дополнительного образования детей»</t>
    </r>
  </si>
  <si>
    <r>
      <t xml:space="preserve">Подпрограмма  </t>
    </r>
    <r>
      <rPr>
        <b/>
        <u/>
        <sz val="10"/>
        <color theme="1"/>
        <rFont val="Times New Roman"/>
        <family val="1"/>
        <charset val="204"/>
      </rPr>
      <t>«Энергосбережение и  повышение энергетической эффективности в Кондопожском муниципальном районе»</t>
    </r>
  </si>
  <si>
    <t xml:space="preserve">Наименование муниципальной программы, подпрограммы </t>
  </si>
  <si>
    <r>
      <t xml:space="preserve">Подпрограмма 1 </t>
    </r>
    <r>
      <rPr>
        <b/>
        <u/>
        <sz val="9"/>
        <color theme="1"/>
        <rFont val="Times New Roman"/>
        <family val="1"/>
        <charset val="204"/>
      </rPr>
      <t>«Развитие дошкольного образования»</t>
    </r>
  </si>
  <si>
    <r>
      <rPr>
        <b/>
        <sz val="9"/>
        <color theme="1"/>
        <rFont val="Times New Roman"/>
        <family val="1"/>
        <charset val="204"/>
      </rPr>
      <t xml:space="preserve">Подпрограмма 2 </t>
    </r>
    <r>
      <rPr>
        <b/>
        <u/>
        <sz val="9"/>
        <color theme="1"/>
        <rFont val="Times New Roman"/>
        <family val="1"/>
        <charset val="204"/>
      </rPr>
      <t>«Развитие общего образования»</t>
    </r>
  </si>
  <si>
    <r>
      <t xml:space="preserve">Подпрограмма 3 </t>
    </r>
    <r>
      <rPr>
        <b/>
        <u/>
        <sz val="9"/>
        <color theme="1"/>
        <rFont val="Times New Roman"/>
        <family val="1"/>
        <charset val="204"/>
      </rPr>
      <t>«Развитие дополнительного образования детей»</t>
    </r>
  </si>
  <si>
    <r>
      <t xml:space="preserve">Подпрограмма 4 </t>
    </r>
    <r>
      <rPr>
        <b/>
        <u/>
        <sz val="9"/>
        <color theme="1"/>
        <rFont val="Times New Roman"/>
        <family val="1"/>
        <charset val="204"/>
      </rPr>
      <t>«Другие вопросы в области образования»</t>
    </r>
  </si>
  <si>
    <r>
      <t>Подпрограмма 5 «</t>
    </r>
    <r>
      <rPr>
        <b/>
        <u/>
        <sz val="9"/>
        <color theme="1"/>
        <rFont val="Times New Roman"/>
        <family val="1"/>
        <charset val="204"/>
      </rPr>
      <t>Энергосбережение и  повышение энергетической эффективности в Кондопожском муниципальном районе»</t>
    </r>
  </si>
  <si>
    <t>средства,поступающие из федерального бюджета</t>
  </si>
  <si>
    <t>Мероприятия, направленные на поддержку  детей-инвалидов, детей-сирот и детей, оставшимися без попечения родителей, детей с туберкулезной интоксикацией,  детей, у которых оба или один из родителей являются инвалидами I или II группы, посещающих муниципальные образовательные учреждения Кондопожского муниципального района, реализующие образовательную программу дошкольного образования</t>
  </si>
  <si>
    <t>03 1 01 S3140</t>
  </si>
  <si>
    <t>Мероприятия, направленные на поддержку обучающихся и посещающих муниципальные образовательные учреждения Кондопожского муниципального района, реализующие образовательные программы начального общего, основного общего, среднего общего образования с ограниченными возможностями здоровья по заключению медицинских учреждений; обучающихся  и проживающих при интернатах  из семей, являющихся малообеспеченными гражданами</t>
  </si>
  <si>
    <t>Исп. Грейшкан Е. В.</t>
  </si>
  <si>
    <r>
      <t xml:space="preserve">Подпрограмма  </t>
    </r>
    <r>
      <rPr>
        <b/>
        <u/>
        <sz val="9"/>
        <color theme="1"/>
        <rFont val="Times New Roman"/>
        <family val="1"/>
        <charset val="204"/>
      </rPr>
      <t>«Другие вопросы в области образования»</t>
    </r>
  </si>
  <si>
    <t>Таблица 3</t>
  </si>
  <si>
    <t>Финансовое обеспечение реализации муниципальной программы</t>
  </si>
  <si>
    <t xml:space="preserve"> «Развитие образования в Кондопожском муниципальном районе»</t>
  </si>
  <si>
    <t>за счет средств бюджета Кондопожского муниципального района</t>
  </si>
  <si>
    <t>006</t>
  </si>
  <si>
    <t>Таблица 4</t>
  </si>
  <si>
    <t>Финансовое обеспечение и прогнозная (справочная) оценка расходов бюджетов поселений, средств юридических лиц и других источников на реализацию муниципальной программы</t>
  </si>
  <si>
    <r>
      <t xml:space="preserve"> </t>
    </r>
    <r>
      <rPr>
        <b/>
        <u/>
        <sz val="12"/>
        <color theme="1"/>
        <rFont val="Times New Roman"/>
        <family val="1"/>
        <charset val="204"/>
      </rPr>
      <t>«Развитие образования в Кондопожском муниципальном районе»</t>
    </r>
  </si>
  <si>
    <t>Оценка расходов (тыс.руб.), годы</t>
  </si>
  <si>
    <t>2. Основное мероприятие «Реализация отдельных мероприятий федерального проекта «Успех каждого ребенка» национального проекта «Образование»</t>
  </si>
  <si>
    <t>Реализация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</si>
  <si>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03 2 Е2 50970</t>
  </si>
  <si>
    <t>244</t>
  </si>
  <si>
    <t>03 2 Е2 00000</t>
  </si>
  <si>
    <t>Мероприятия, направленные на проведение ремонта зданий общеобразовательных организаций и проведение мероприятий по повышению энергетической эффективности на территории Кондопожского муниципального района</t>
  </si>
  <si>
    <t>03 2 01 44110</t>
  </si>
  <si>
    <t>Софинансирование мероприятий, направленных на поддержку местных инициатив граждан, проживающих в муниципальных образованиях Кондопожского муниципального района в сфере общего образования</t>
  </si>
  <si>
    <t>03 2 01 43140</t>
  </si>
  <si>
    <t>03 2 01 S3140</t>
  </si>
  <si>
    <t>3.Основное мероприятие «Реализация отдельных мероприятий федерального проекта «Культурная среда» национального проекта «Культура»</t>
  </si>
  <si>
    <t>Реализация мероприятий по государственной поддержке отрасли культуры (приобретение музыкальных инструментов, оборудования и материалов для детских школ искусств по видам искусств)</t>
  </si>
  <si>
    <t>03 3 А1 00000</t>
  </si>
  <si>
    <t>03 3 А1 55190</t>
  </si>
  <si>
    <t>Финансовое обеспечение реализации муниципальной программы по годам (тыс.руб.) годы</t>
  </si>
  <si>
    <t>1 год реализации программы (2019г.)</t>
  </si>
  <si>
    <t>2 год реализации программы (2020г.)</t>
  </si>
  <si>
    <t>2 год реализации программы (2020г)</t>
  </si>
  <si>
    <t>07 05</t>
  </si>
  <si>
    <t>Реализация отдельных мероприятий в сфере общего образования за счет межбюджетных трансфертов, направленных на поощрение достижения значений (уровней) показателей для оценки эффективности деятельности должностных лиц муниципальных районов</t>
  </si>
  <si>
    <t>03 2 01 41040</t>
  </si>
  <si>
    <t>Реализация государственной программы Российской Федерации «Доступная среда»</t>
  </si>
  <si>
    <t>1. Реализация государственной программы Российской Федерации «Доступная среда»</t>
  </si>
  <si>
    <t>03 3 01 L0270</t>
  </si>
  <si>
    <t>Софинансирование мероприятий государственной программы Республики Карелия «Развитие образования» в целях организации транспортного обслуживания обучающихся, проживающих в сельских населенных пунктах, на территории которых отсутствуют общеобразовательные организации к месту обучения и обратно, проведения ремонта зданий общеобразовательных организаций на территории Кондопожского муниципального района</t>
  </si>
  <si>
    <t>Реализация отдельных мероприятий, направленных на обеспечение условий осуществления деятельности дополнительных общеобразовательных, общеразвивающих программ за счет иных межбюджетных трансфертов, направленных на поощрение органов местного самоуправления по результатам оценки качества управления муниципальными финансами</t>
  </si>
  <si>
    <t>03 3 01 44100</t>
  </si>
  <si>
    <t>03 1 01 70130</t>
  </si>
  <si>
    <t>Мероприятия, связанные с профилактикой и устранением последствий распространения короновирусной инфекции</t>
  </si>
  <si>
    <t>Софинансирование мероприятий, направленных на поддержку местных инициатив граждан, проживающих на территории Кондопожского муниципального района в сфере дополнительного образования</t>
  </si>
  <si>
    <t>03 3 01 43140</t>
  </si>
  <si>
    <t>Мероприятия, направленные на поддержку местных инициатив граждан, проживающих на территории Кондопожского муниципального района в сфере дополнительного образования</t>
  </si>
  <si>
    <t>1 год реализации программы (2018г.)</t>
  </si>
  <si>
    <t>3 год реализации программы (2021г.)</t>
  </si>
  <si>
    <t>4 год реализации программы (2022г.)</t>
  </si>
  <si>
    <t>5 год реализации программы (2023г.)</t>
  </si>
  <si>
    <t>3 год реализации программы (2021г)</t>
  </si>
  <si>
    <t>4 год реализации программы (2022г)</t>
  </si>
  <si>
    <t>5 год реализации программы (2023г)</t>
  </si>
  <si>
    <t>4.Основное мероприятие «Реализация отдельных мероприятий регионального проекта «Успех каждого ребенка» в рамках реализации национального проекта «Образование»</t>
  </si>
  <si>
    <t>Мероприятия по обеспечению функционирования модели персонифицированного финансирования дополнительного образования детей</t>
  </si>
  <si>
    <t>03 3 Е2 00000</t>
  </si>
  <si>
    <t>03 3 Е2 70120</t>
  </si>
  <si>
    <t>Реализация мероприятий на ежемесячное денежное вознаграждение за классное руководство педагогическим работникам муниципальных общеобразовательных учреждений</t>
  </si>
  <si>
    <t>03 2 01 53030</t>
  </si>
  <si>
    <t>03 2 01 L3040</t>
  </si>
  <si>
    <t>Софинансирование мероприятий по организации бесплатного горячего питания обучающихся, получающих начальное общее образование в муниципальных общеобразовательных учреждениях</t>
  </si>
  <si>
    <t>08.10.2020г.</t>
  </si>
  <si>
    <t>Мероприятия, связанные с профилактикой и устранением последствий распространения короновирусной инфекции в сфере общего образования</t>
  </si>
  <si>
    <r>
      <t>Мер</t>
    </r>
    <r>
      <rPr>
        <b/>
        <sz val="9"/>
        <color theme="1"/>
        <rFont val="Times New Roman"/>
        <family val="1"/>
        <charset val="204"/>
      </rPr>
      <t>о</t>
    </r>
    <r>
      <rPr>
        <sz val="9"/>
        <color theme="1"/>
        <rFont val="Times New Roman"/>
        <family val="1"/>
        <charset val="204"/>
      </rPr>
      <t>приятия, направленные на обеспечение условий осуществления деятельности в сфере начального общего, основного общего, среднего общего образования</t>
    </r>
  </si>
  <si>
    <t>03 2 01 L2550</t>
  </si>
  <si>
    <t>Реализация мероприятий по благоустройству зданий муниципальных общеобразовательных учреждений Кондопожского муниципального района в целях соблюдения требований к воздушно-тепловому режиму, водоснабжению и канализации</t>
  </si>
  <si>
    <t>Мероприятия, связанные с профилактикой и устранением последствий распространения короновирусной инфекции в сфере дополнительного образования</t>
  </si>
  <si>
    <t>Финансовое обеспечение дополнительных расходов на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Кондопожского муниципального района</t>
  </si>
  <si>
    <t>03 1 01 S2190</t>
  </si>
  <si>
    <t>Софинансирование мероприятий, связанных с профилактикой и устранением последствий распространения короновирусной инфекции в сфере общего образования за счет иных межбюджетных трансфертов</t>
  </si>
  <si>
    <t>03 2 01 R5050</t>
  </si>
  <si>
    <t>Финансовое обеспечение дополнительных расходов на осуществление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общеобразовательных учреждениях Кондопожского муниципального района</t>
  </si>
  <si>
    <t>03 2 01 S2190</t>
  </si>
  <si>
    <t>03 2 01 S3040</t>
  </si>
  <si>
    <t>Реализация мероприятий по организации бесплатного горячего питания обучающихся, получающих начальное общее образование в муниципальных общеообразовательных учреждениях</t>
  </si>
  <si>
    <t>Мероприятия, связанные с профилактикой и устранением последствий распространения коронавирусной инфекции в сфере дополнительного образования</t>
  </si>
  <si>
    <t>03 3 01 44110</t>
  </si>
  <si>
    <t>казенка</t>
  </si>
  <si>
    <t>бюджетка</t>
  </si>
  <si>
    <t>всего</t>
  </si>
</sst>
</file>

<file path=xl/styles.xml><?xml version="1.0" encoding="utf-8"?>
<styleSheet xmlns="http://schemas.openxmlformats.org/spreadsheetml/2006/main">
  <numFmts count="1">
    <numFmt numFmtId="164" formatCode="#,##0.000"/>
  </numFmts>
  <fonts count="16">
    <font>
      <sz val="11"/>
      <color theme="1"/>
      <name val="Calibri"/>
      <family val="2"/>
      <charset val="204"/>
      <scheme val="minor"/>
    </font>
    <font>
      <b/>
      <sz val="11"/>
      <color theme="1"/>
      <name val="Calibri"/>
      <family val="2"/>
      <charset val="204"/>
      <scheme val="minor"/>
    </font>
    <font>
      <b/>
      <sz val="12"/>
      <color theme="1"/>
      <name val="Times New Roman"/>
      <family val="1"/>
      <charset val="204"/>
    </font>
    <font>
      <sz val="11"/>
      <color theme="1"/>
      <name val="Times New Roman"/>
      <family val="1"/>
      <charset val="204"/>
    </font>
    <font>
      <sz val="12"/>
      <color theme="1"/>
      <name val="Times New Roman"/>
      <family val="1"/>
      <charset val="204"/>
    </font>
    <font>
      <sz val="10"/>
      <color theme="1"/>
      <name val="Times New Roman"/>
      <family val="1"/>
      <charset val="204"/>
    </font>
    <font>
      <sz val="9"/>
      <color theme="1"/>
      <name val="Times New Roman"/>
      <family val="1"/>
      <charset val="204"/>
    </font>
    <font>
      <sz val="9"/>
      <color theme="1"/>
      <name val="Calibri"/>
      <family val="2"/>
      <charset val="204"/>
      <scheme val="minor"/>
    </font>
    <font>
      <b/>
      <sz val="9"/>
      <color theme="1"/>
      <name val="Times New Roman"/>
      <family val="1"/>
      <charset val="204"/>
    </font>
    <font>
      <b/>
      <sz val="9"/>
      <color theme="1"/>
      <name val="Calibri"/>
      <family val="2"/>
      <charset val="204"/>
      <scheme val="minor"/>
    </font>
    <font>
      <b/>
      <u/>
      <sz val="9"/>
      <color theme="1"/>
      <name val="Times New Roman"/>
      <family val="1"/>
      <charset val="204"/>
    </font>
    <font>
      <b/>
      <u/>
      <sz val="12"/>
      <color theme="1"/>
      <name val="Times New Roman"/>
      <family val="1"/>
      <charset val="204"/>
    </font>
    <font>
      <b/>
      <sz val="10"/>
      <color theme="1"/>
      <name val="Times New Roman"/>
      <family val="1"/>
      <charset val="204"/>
    </font>
    <font>
      <b/>
      <u/>
      <sz val="10"/>
      <color theme="1"/>
      <name val="Times New Roman"/>
      <family val="1"/>
      <charset val="204"/>
    </font>
    <font>
      <sz val="8"/>
      <color theme="1"/>
      <name val="Calibri"/>
      <family val="2"/>
      <charset val="204"/>
      <scheme val="minor"/>
    </font>
    <font>
      <sz val="10"/>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s>
  <cellStyleXfs count="1">
    <xf numFmtId="0" fontId="0" fillId="0" borderId="0"/>
  </cellStyleXfs>
  <cellXfs count="189">
    <xf numFmtId="0" fontId="0" fillId="0" borderId="0" xfId="0"/>
    <xf numFmtId="0" fontId="2" fillId="0" borderId="0" xfId="0" applyFont="1" applyAlignment="1">
      <alignment horizontal="right"/>
    </xf>
    <xf numFmtId="0" fontId="5" fillId="0" borderId="0" xfId="0" applyFont="1" applyAlignment="1">
      <alignment horizontal="justify"/>
    </xf>
    <xf numFmtId="0" fontId="6" fillId="0" borderId="1" xfId="0" applyFont="1" applyBorder="1" applyAlignment="1">
      <alignment horizontal="center" vertical="top" wrapText="1"/>
    </xf>
    <xf numFmtId="4" fontId="0" fillId="0" borderId="0" xfId="0" applyNumberFormat="1"/>
    <xf numFmtId="49" fontId="6" fillId="0" borderId="1" xfId="0" applyNumberFormat="1" applyFont="1" applyBorder="1" applyAlignment="1">
      <alignment horizontal="center" wrapText="1"/>
    </xf>
    <xf numFmtId="49" fontId="7" fillId="0" borderId="1" xfId="0" applyNumberFormat="1" applyFont="1" applyBorder="1" applyAlignment="1">
      <alignment horizontal="center"/>
    </xf>
    <xf numFmtId="4" fontId="8" fillId="0" borderId="1" xfId="0" applyNumberFormat="1" applyFont="1" applyBorder="1" applyAlignment="1">
      <alignment horizontal="center" wrapText="1"/>
    </xf>
    <xf numFmtId="0" fontId="6" fillId="0" borderId="1" xfId="0" applyFont="1" applyBorder="1" applyAlignment="1">
      <alignment vertical="top"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0" xfId="0" applyFont="1" applyBorder="1" applyAlignment="1">
      <alignment vertical="top" wrapText="1"/>
    </xf>
    <xf numFmtId="0" fontId="6" fillId="0" borderId="0" xfId="0" applyFont="1" applyBorder="1" applyAlignment="1">
      <alignment horizontal="left" vertical="top" wrapText="1"/>
    </xf>
    <xf numFmtId="49" fontId="6" fillId="2" borderId="1" xfId="0" applyNumberFormat="1" applyFont="1" applyFill="1" applyBorder="1" applyAlignment="1">
      <alignment horizontal="center" wrapText="1"/>
    </xf>
    <xf numFmtId="0" fontId="0" fillId="2" borderId="0" xfId="0" applyFill="1"/>
    <xf numFmtId="49" fontId="8" fillId="2" borderId="1" xfId="0" applyNumberFormat="1" applyFont="1" applyFill="1" applyBorder="1" applyAlignment="1">
      <alignment horizontal="center" wrapText="1"/>
    </xf>
    <xf numFmtId="0" fontId="8" fillId="0" borderId="1" xfId="0" applyFont="1" applyBorder="1" applyAlignment="1">
      <alignment horizontal="center" wrapText="1"/>
    </xf>
    <xf numFmtId="0" fontId="6" fillId="0" borderId="1" xfId="0" applyFont="1" applyBorder="1" applyAlignment="1">
      <alignment vertical="top" wrapText="1"/>
    </xf>
    <xf numFmtId="0" fontId="6" fillId="0" borderId="1" xfId="0" applyFont="1" applyBorder="1" applyAlignment="1">
      <alignment vertical="top" wrapText="1"/>
    </xf>
    <xf numFmtId="49" fontId="8" fillId="0" borderId="1" xfId="0" applyNumberFormat="1" applyFont="1" applyBorder="1" applyAlignment="1">
      <alignment horizontal="center" wrapText="1"/>
    </xf>
    <xf numFmtId="49" fontId="6" fillId="2" borderId="1" xfId="0" applyNumberFormat="1" applyFont="1" applyFill="1" applyBorder="1" applyAlignment="1">
      <alignment horizontal="center"/>
    </xf>
    <xf numFmtId="0" fontId="3" fillId="0" borderId="0" xfId="0" applyFont="1"/>
    <xf numFmtId="0" fontId="8" fillId="0" borderId="1" xfId="0" applyFont="1" applyFill="1" applyBorder="1" applyAlignment="1">
      <alignment horizontal="left" vertical="top" wrapText="1"/>
    </xf>
    <xf numFmtId="0" fontId="2" fillId="0" borderId="0" xfId="0" applyFont="1" applyAlignment="1">
      <alignment horizontal="center"/>
    </xf>
    <xf numFmtId="49" fontId="8" fillId="2" borderId="1" xfId="0" applyNumberFormat="1" applyFont="1" applyFill="1" applyBorder="1" applyAlignment="1">
      <alignment horizontal="center"/>
    </xf>
    <xf numFmtId="4" fontId="8" fillId="2" borderId="1" xfId="0" applyNumberFormat="1" applyFont="1" applyFill="1" applyBorder="1" applyAlignment="1">
      <alignment horizontal="center"/>
    </xf>
    <xf numFmtId="0" fontId="6" fillId="0" borderId="1" xfId="0" applyFont="1" applyFill="1" applyBorder="1" applyAlignment="1">
      <alignment vertical="top" wrapText="1"/>
    </xf>
    <xf numFmtId="4" fontId="6" fillId="2" borderId="1" xfId="0" applyNumberFormat="1" applyFont="1" applyFill="1" applyBorder="1" applyAlignment="1">
      <alignment horizontal="center"/>
    </xf>
    <xf numFmtId="0" fontId="8" fillId="0" borderId="1" xfId="0" applyFont="1" applyBorder="1" applyAlignment="1">
      <alignment horizontal="left" vertical="top" wrapText="1"/>
    </xf>
    <xf numFmtId="0" fontId="8" fillId="0" borderId="1" xfId="0" applyFont="1" applyBorder="1" applyAlignment="1">
      <alignment vertical="top" wrapText="1"/>
    </xf>
    <xf numFmtId="0" fontId="8" fillId="0" borderId="1" xfId="0" applyFont="1" applyBorder="1" applyAlignment="1">
      <alignment horizontal="left" vertical="center" wrapText="1"/>
    </xf>
    <xf numFmtId="0" fontId="8" fillId="0" borderId="1" xfId="0" applyFont="1" applyBorder="1" applyAlignment="1">
      <alignment horizontal="center" vertical="top" wrapText="1"/>
    </xf>
    <xf numFmtId="0" fontId="8" fillId="0" borderId="1" xfId="0" applyFont="1" applyBorder="1" applyAlignment="1">
      <alignment vertical="center" wrapText="1"/>
    </xf>
    <xf numFmtId="4" fontId="8" fillId="3" borderId="1" xfId="0" applyNumberFormat="1" applyFont="1" applyFill="1" applyBorder="1" applyAlignment="1">
      <alignment horizontal="center" wrapText="1"/>
    </xf>
    <xf numFmtId="2" fontId="8" fillId="2" borderId="2" xfId="0" applyNumberFormat="1" applyFont="1" applyFill="1" applyBorder="1" applyAlignment="1">
      <alignment horizontal="left" vertical="center" wrapText="1"/>
    </xf>
    <xf numFmtId="4" fontId="8" fillId="2" borderId="1" xfId="0" applyNumberFormat="1" applyFont="1" applyFill="1" applyBorder="1" applyAlignment="1">
      <alignment horizontal="center" wrapText="1"/>
    </xf>
    <xf numFmtId="4" fontId="6" fillId="2" borderId="1" xfId="0" applyNumberFormat="1" applyFont="1" applyFill="1" applyBorder="1" applyAlignment="1">
      <alignment horizontal="center" wrapText="1"/>
    </xf>
    <xf numFmtId="4" fontId="9" fillId="2" borderId="1" xfId="0" applyNumberFormat="1" applyFont="1" applyFill="1" applyBorder="1" applyAlignment="1">
      <alignment horizontal="center"/>
    </xf>
    <xf numFmtId="0" fontId="6" fillId="0" borderId="1" xfId="0" applyFont="1" applyBorder="1" applyAlignment="1">
      <alignment vertical="top" wrapText="1"/>
    </xf>
    <xf numFmtId="0" fontId="8" fillId="0" borderId="0" xfId="0" applyFont="1" applyBorder="1" applyAlignment="1">
      <alignment horizontal="left" vertical="top" wrapText="1"/>
    </xf>
    <xf numFmtId="0" fontId="6" fillId="2" borderId="1" xfId="0" applyFont="1" applyFill="1" applyBorder="1" applyAlignment="1">
      <alignment horizontal="center" vertical="top" wrapText="1"/>
    </xf>
    <xf numFmtId="4" fontId="8" fillId="2" borderId="1" xfId="0" applyNumberFormat="1" applyFont="1" applyFill="1" applyBorder="1" applyAlignment="1">
      <alignment horizontal="center" vertical="top" wrapText="1"/>
    </xf>
    <xf numFmtId="4" fontId="7" fillId="2" borderId="1" xfId="0" applyNumberFormat="1" applyFont="1" applyFill="1" applyBorder="1" applyAlignment="1">
      <alignment horizontal="center"/>
    </xf>
    <xf numFmtId="4" fontId="8" fillId="2" borderId="1" xfId="0" applyNumberFormat="1" applyFont="1" applyFill="1" applyBorder="1" applyAlignment="1">
      <alignment horizontal="center" vertical="center" wrapText="1"/>
    </xf>
    <xf numFmtId="4" fontId="6" fillId="2" borderId="0" xfId="0" applyNumberFormat="1" applyFont="1" applyFill="1" applyBorder="1" applyAlignment="1">
      <alignment horizontal="center" wrapText="1"/>
    </xf>
    <xf numFmtId="0" fontId="3" fillId="2" borderId="0" xfId="0" applyFont="1" applyFill="1" applyBorder="1" applyAlignment="1"/>
    <xf numFmtId="0" fontId="14" fillId="0" borderId="0" xfId="0" applyFont="1" applyAlignment="1">
      <alignment horizontal="center"/>
    </xf>
    <xf numFmtId="4" fontId="8" fillId="2" borderId="5" xfId="0" applyNumberFormat="1" applyFont="1" applyFill="1" applyBorder="1" applyAlignment="1">
      <alignment horizontal="center" vertical="top" wrapText="1"/>
    </xf>
    <xf numFmtId="4" fontId="8" fillId="2" borderId="5" xfId="0" applyNumberFormat="1" applyFont="1" applyFill="1" applyBorder="1" applyAlignment="1">
      <alignment horizontal="center" wrapText="1"/>
    </xf>
    <xf numFmtId="4" fontId="6" fillId="2" borderId="5" xfId="0" applyNumberFormat="1" applyFont="1" applyFill="1" applyBorder="1" applyAlignment="1">
      <alignment horizontal="center" wrapText="1"/>
    </xf>
    <xf numFmtId="4" fontId="9"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4" fontId="8" fillId="2" borderId="5" xfId="0" applyNumberFormat="1" applyFont="1" applyFill="1" applyBorder="1" applyAlignment="1">
      <alignment horizontal="center"/>
    </xf>
    <xf numFmtId="0" fontId="7" fillId="2" borderId="1" xfId="0" applyFont="1" applyFill="1" applyBorder="1" applyAlignment="1">
      <alignment horizontal="center"/>
    </xf>
    <xf numFmtId="164" fontId="7" fillId="2" borderId="1" xfId="0" applyNumberFormat="1" applyFont="1" applyFill="1" applyBorder="1" applyAlignment="1">
      <alignment horizontal="center"/>
    </xf>
    <xf numFmtId="164" fontId="8" fillId="2" borderId="5" xfId="0" applyNumberFormat="1" applyFont="1" applyFill="1" applyBorder="1" applyAlignment="1">
      <alignment horizontal="center" wrapText="1"/>
    </xf>
    <xf numFmtId="164" fontId="8" fillId="2" borderId="1" xfId="0" applyNumberFormat="1" applyFont="1" applyFill="1" applyBorder="1" applyAlignment="1">
      <alignment horizontal="center" wrapText="1"/>
    </xf>
    <xf numFmtId="164" fontId="8" fillId="2" borderId="5" xfId="0" applyNumberFormat="1" applyFont="1" applyFill="1" applyBorder="1" applyAlignment="1">
      <alignment horizontal="center" vertical="top" wrapText="1"/>
    </xf>
    <xf numFmtId="164" fontId="8" fillId="2" borderId="1" xfId="0" applyNumberFormat="1" applyFont="1" applyFill="1" applyBorder="1" applyAlignment="1">
      <alignment horizontal="center" vertical="top" wrapText="1"/>
    </xf>
    <xf numFmtId="164" fontId="8" fillId="2" borderId="5" xfId="0" applyNumberFormat="1" applyFont="1" applyFill="1" applyBorder="1" applyAlignment="1">
      <alignment horizontal="center"/>
    </xf>
    <xf numFmtId="164" fontId="6" fillId="2" borderId="1" xfId="0" applyNumberFormat="1" applyFont="1" applyFill="1" applyBorder="1" applyAlignment="1">
      <alignment horizontal="center"/>
    </xf>
    <xf numFmtId="164" fontId="8" fillId="2" borderId="1" xfId="0" applyNumberFormat="1" applyFont="1" applyFill="1" applyBorder="1" applyAlignment="1">
      <alignment horizontal="center"/>
    </xf>
    <xf numFmtId="164" fontId="9" fillId="3" borderId="1" xfId="0" applyNumberFormat="1" applyFont="1" applyFill="1" applyBorder="1" applyAlignment="1">
      <alignment horizontal="center"/>
    </xf>
    <xf numFmtId="0" fontId="6" fillId="2" borderId="1" xfId="0" applyFont="1" applyFill="1" applyBorder="1" applyAlignment="1">
      <alignment horizontal="center" wrapText="1"/>
    </xf>
    <xf numFmtId="0" fontId="3" fillId="2" borderId="0" xfId="0" applyFont="1" applyFill="1" applyBorder="1" applyAlignment="1">
      <alignment horizontal="right"/>
    </xf>
    <xf numFmtId="2" fontId="8" fillId="2" borderId="2" xfId="0" applyNumberFormat="1" applyFont="1" applyFill="1" applyBorder="1" applyAlignment="1">
      <alignment horizontal="left" vertical="center" wrapText="1"/>
    </xf>
    <xf numFmtId="0" fontId="2" fillId="2" borderId="0" xfId="0" applyFont="1" applyFill="1" applyAlignment="1">
      <alignment horizontal="center"/>
    </xf>
    <xf numFmtId="0" fontId="7" fillId="2" borderId="0" xfId="0" applyFont="1" applyFill="1" applyAlignment="1">
      <alignment horizontal="center"/>
    </xf>
    <xf numFmtId="4" fontId="7" fillId="2" borderId="0" xfId="0" applyNumberFormat="1" applyFont="1" applyFill="1" applyAlignment="1">
      <alignment horizontal="center"/>
    </xf>
    <xf numFmtId="4" fontId="6" fillId="2" borderId="1" xfId="0" applyNumberFormat="1" applyFont="1" applyFill="1" applyBorder="1" applyAlignment="1">
      <alignment horizontal="center" vertical="top" wrapText="1"/>
    </xf>
    <xf numFmtId="3" fontId="7" fillId="2" borderId="1" xfId="0" applyNumberFormat="1" applyFont="1" applyFill="1" applyBorder="1" applyAlignment="1">
      <alignment horizontal="center"/>
    </xf>
    <xf numFmtId="4" fontId="7" fillId="2" borderId="5" xfId="0" applyNumberFormat="1" applyFont="1" applyFill="1" applyBorder="1" applyAlignment="1">
      <alignment horizontal="center"/>
    </xf>
    <xf numFmtId="164" fontId="6" fillId="2" borderId="1" xfId="0" applyNumberFormat="1" applyFont="1" applyFill="1" applyBorder="1" applyAlignment="1">
      <alignment horizontal="center" wrapText="1"/>
    </xf>
    <xf numFmtId="0" fontId="3" fillId="2" borderId="0" xfId="0" applyFont="1" applyFill="1" applyBorder="1" applyAlignment="1">
      <alignment horizontal="right"/>
    </xf>
    <xf numFmtId="0" fontId="6" fillId="2" borderId="1" xfId="0" applyFont="1" applyFill="1" applyBorder="1" applyAlignment="1">
      <alignment horizontal="center" vertical="top" wrapText="1"/>
    </xf>
    <xf numFmtId="0" fontId="4" fillId="2" borderId="0" xfId="0" applyFont="1" applyFill="1" applyAlignment="1">
      <alignment horizontal="right"/>
    </xf>
    <xf numFmtId="0" fontId="0" fillId="2" borderId="6" xfId="0" applyFill="1" applyBorder="1" applyAlignment="1"/>
    <xf numFmtId="0" fontId="7"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 fontId="6" fillId="2" borderId="3" xfId="0" applyNumberFormat="1" applyFont="1" applyFill="1" applyBorder="1" applyAlignment="1">
      <alignment horizontal="center" wrapText="1"/>
    </xf>
    <xf numFmtId="4" fontId="6" fillId="2" borderId="8" xfId="0" applyNumberFormat="1" applyFont="1" applyFill="1" applyBorder="1" applyAlignment="1">
      <alignment horizontal="center" wrapText="1"/>
    </xf>
    <xf numFmtId="4" fontId="7" fillId="2" borderId="5" xfId="0" applyNumberFormat="1" applyFont="1" applyFill="1" applyBorder="1" applyAlignment="1">
      <alignment horizontal="center" vertical="top"/>
    </xf>
    <xf numFmtId="4" fontId="0" fillId="2" borderId="0" xfId="0" applyNumberFormat="1" applyFill="1" applyBorder="1" applyAlignment="1">
      <alignment horizontal="center" vertical="top"/>
    </xf>
    <xf numFmtId="4" fontId="6" fillId="2" borderId="0" xfId="0" applyNumberFormat="1" applyFont="1" applyFill="1" applyBorder="1" applyAlignment="1">
      <alignment horizontal="center" vertical="top" wrapText="1"/>
    </xf>
    <xf numFmtId="0" fontId="3" fillId="2" borderId="0" xfId="0" applyFont="1" applyFill="1"/>
    <xf numFmtId="4" fontId="0" fillId="2" borderId="0" xfId="0" applyNumberFormat="1" applyFill="1"/>
    <xf numFmtId="164" fontId="0" fillId="0" borderId="0" xfId="0" applyNumberFormat="1" applyAlignment="1">
      <alignment horizontal="center"/>
    </xf>
    <xf numFmtId="164" fontId="8" fillId="3" borderId="9" xfId="0" applyNumberFormat="1" applyFont="1" applyFill="1" applyBorder="1" applyAlignment="1">
      <alignment horizontal="center" wrapText="1"/>
    </xf>
    <xf numFmtId="0" fontId="1" fillId="0" borderId="0" xfId="0" applyFont="1"/>
    <xf numFmtId="0" fontId="7" fillId="0" borderId="0" xfId="0" applyFont="1"/>
    <xf numFmtId="0" fontId="15" fillId="0" borderId="0" xfId="0" applyFont="1"/>
    <xf numFmtId="164" fontId="15" fillId="0" borderId="0" xfId="0" applyNumberFormat="1" applyFont="1" applyAlignment="1">
      <alignment horizontal="center"/>
    </xf>
    <xf numFmtId="164" fontId="1" fillId="0" borderId="0" xfId="0" applyNumberFormat="1" applyFont="1" applyAlignment="1">
      <alignment horizontal="center"/>
    </xf>
    <xf numFmtId="4" fontId="1" fillId="0" borderId="0" xfId="0" applyNumberFormat="1" applyFont="1"/>
    <xf numFmtId="4" fontId="0" fillId="0" borderId="0" xfId="0" applyNumberFormat="1" applyFont="1" applyAlignment="1">
      <alignment horizontal="center"/>
    </xf>
    <xf numFmtId="164" fontId="6" fillId="3" borderId="9" xfId="0" applyNumberFormat="1" applyFont="1" applyFill="1" applyBorder="1" applyAlignment="1">
      <alignment horizontal="center" wrapText="1"/>
    </xf>
    <xf numFmtId="4" fontId="6" fillId="2" borderId="9" xfId="0" applyNumberFormat="1" applyFont="1" applyFill="1" applyBorder="1" applyAlignment="1">
      <alignment horizontal="center" wrapText="1"/>
    </xf>
    <xf numFmtId="3" fontId="6" fillId="2" borderId="9" xfId="0" applyNumberFormat="1" applyFont="1" applyFill="1" applyBorder="1" applyAlignment="1">
      <alignment horizontal="right" wrapText="1"/>
    </xf>
    <xf numFmtId="0" fontId="7" fillId="0" borderId="0" xfId="0" applyFont="1" applyAlignment="1">
      <alignment horizontal="right"/>
    </xf>
    <xf numFmtId="4" fontId="7" fillId="0" borderId="0" xfId="0" applyNumberFormat="1" applyFont="1"/>
    <xf numFmtId="4" fontId="7" fillId="0" borderId="0" xfId="0" applyNumberFormat="1" applyFont="1" applyAlignment="1">
      <alignment horizontal="center"/>
    </xf>
    <xf numFmtId="0" fontId="9" fillId="2" borderId="1" xfId="0" applyFont="1" applyFill="1" applyBorder="1" applyAlignment="1">
      <alignment horizontal="center"/>
    </xf>
    <xf numFmtId="0" fontId="6" fillId="2" borderId="1"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2" borderId="0" xfId="0" applyFont="1" applyFill="1" applyAlignment="1">
      <alignment horizontal="right"/>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4" fillId="2" borderId="0" xfId="0" applyFont="1" applyFill="1" applyAlignment="1">
      <alignment horizontal="center"/>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left"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6" fillId="0" borderId="3" xfId="0" applyFont="1" applyBorder="1" applyAlignment="1">
      <alignment horizontal="left" vertical="top" wrapText="1"/>
    </xf>
    <xf numFmtId="0" fontId="8" fillId="0" borderId="1" xfId="0" applyFont="1" applyBorder="1" applyAlignment="1">
      <alignment vertical="top" wrapText="1"/>
    </xf>
    <xf numFmtId="0" fontId="8" fillId="0" borderId="1" xfId="0" applyFont="1" applyFill="1" applyBorder="1" applyAlignment="1">
      <alignment vertical="top" wrapText="1"/>
    </xf>
    <xf numFmtId="0" fontId="6" fillId="0" borderId="1" xfId="0" applyFont="1" applyFill="1" applyBorder="1" applyAlignment="1">
      <alignment vertical="top" wrapText="1"/>
    </xf>
    <xf numFmtId="0" fontId="6" fillId="0" borderId="9" xfId="0" applyFont="1" applyBorder="1" applyAlignment="1">
      <alignment horizontal="left" vertical="top" wrapText="1"/>
    </xf>
    <xf numFmtId="0" fontId="6" fillId="0" borderId="8" xfId="0" applyFont="1" applyBorder="1" applyAlignment="1">
      <alignment horizontal="left" vertical="top" wrapText="1"/>
    </xf>
    <xf numFmtId="0" fontId="6" fillId="0" borderId="1" xfId="0" applyFont="1" applyBorder="1" applyAlignment="1">
      <alignment vertical="top" wrapText="1"/>
    </xf>
    <xf numFmtId="0" fontId="6" fillId="0" borderId="1" xfId="0" applyFont="1" applyBorder="1" applyAlignment="1">
      <alignment horizontal="center" vertical="top"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1"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2" fontId="6" fillId="2" borderId="2" xfId="0" applyNumberFormat="1" applyFont="1" applyFill="1" applyBorder="1" applyAlignment="1">
      <alignment horizontal="left" vertical="center" wrapText="1"/>
    </xf>
    <xf numFmtId="2" fontId="6" fillId="2" borderId="4" xfId="0" applyNumberFormat="1" applyFont="1" applyFill="1" applyBorder="1" applyAlignment="1">
      <alignment horizontal="left" vertical="center" wrapText="1"/>
    </xf>
    <xf numFmtId="2" fontId="6" fillId="2" borderId="3" xfId="0" applyNumberFormat="1" applyFont="1" applyFill="1" applyBorder="1" applyAlignment="1">
      <alignment horizontal="left" vertical="center" wrapText="1"/>
    </xf>
    <xf numFmtId="2" fontId="6" fillId="2" borderId="1" xfId="0" applyNumberFormat="1"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horizontal="left" vertical="center" wrapText="1"/>
    </xf>
    <xf numFmtId="2" fontId="6" fillId="2" borderId="2" xfId="0" applyNumberFormat="1"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8" fillId="2" borderId="5" xfId="0" applyNumberFormat="1" applyFont="1" applyFill="1" applyBorder="1" applyAlignment="1">
      <alignment horizontal="center" vertical="center" wrapText="1"/>
    </xf>
    <xf numFmtId="2" fontId="8" fillId="2" borderId="10" xfId="0" applyNumberFormat="1" applyFont="1" applyFill="1" applyBorder="1" applyAlignment="1">
      <alignment horizontal="center" vertical="center" wrapText="1"/>
    </xf>
    <xf numFmtId="2" fontId="8" fillId="2" borderId="6" xfId="0" applyNumberFormat="1" applyFont="1" applyFill="1" applyBorder="1" applyAlignment="1">
      <alignment horizontal="center" vertical="center" wrapText="1"/>
    </xf>
    <xf numFmtId="2" fontId="10" fillId="2" borderId="5" xfId="0" applyNumberFormat="1" applyFont="1" applyFill="1" applyBorder="1" applyAlignment="1">
      <alignment horizontal="center" vertical="center" wrapText="1"/>
    </xf>
    <xf numFmtId="2" fontId="10" fillId="2" borderId="10" xfId="0" applyNumberFormat="1" applyFont="1" applyFill="1" applyBorder="1" applyAlignment="1">
      <alignment horizontal="center" vertical="center" wrapText="1"/>
    </xf>
    <xf numFmtId="2" fontId="12" fillId="2" borderId="5" xfId="0" applyNumberFormat="1" applyFont="1" applyFill="1" applyBorder="1" applyAlignment="1">
      <alignment horizontal="center" vertical="center" wrapText="1"/>
    </xf>
    <xf numFmtId="2" fontId="12" fillId="2" borderId="10" xfId="0" applyNumberFormat="1" applyFont="1" applyFill="1" applyBorder="1" applyAlignment="1">
      <alignment horizontal="center" vertical="center" wrapText="1"/>
    </xf>
    <xf numFmtId="0" fontId="11" fillId="0" borderId="0" xfId="0" applyFont="1" applyAlignment="1">
      <alignment horizontal="center"/>
    </xf>
    <xf numFmtId="0" fontId="3" fillId="2" borderId="0" xfId="0" applyFont="1" applyFill="1" applyBorder="1" applyAlignment="1">
      <alignment horizontal="right"/>
    </xf>
    <xf numFmtId="0" fontId="8" fillId="0" borderId="1" xfId="0" applyFont="1" applyBorder="1" applyAlignment="1">
      <alignment horizontal="center" vertical="top" wrapText="1"/>
    </xf>
    <xf numFmtId="0" fontId="8" fillId="0" borderId="5" xfId="0" applyFont="1" applyBorder="1" applyAlignment="1">
      <alignment horizontal="center" vertical="top" wrapText="1"/>
    </xf>
    <xf numFmtId="0" fontId="6" fillId="2" borderId="1" xfId="0" applyFont="1" applyFill="1" applyBorder="1" applyAlignment="1">
      <alignment horizontal="center" vertical="top" wrapText="1"/>
    </xf>
    <xf numFmtId="0" fontId="8" fillId="0" borderId="10" xfId="0" applyFont="1" applyBorder="1" applyAlignment="1">
      <alignment horizontal="center" vertical="top" wrapText="1"/>
    </xf>
    <xf numFmtId="0" fontId="8" fillId="0" borderId="6" xfId="0" applyFont="1" applyBorder="1" applyAlignment="1">
      <alignment horizontal="center" vertical="top" wrapText="1"/>
    </xf>
    <xf numFmtId="2" fontId="6" fillId="2" borderId="1" xfId="0" applyNumberFormat="1" applyFont="1" applyFill="1" applyBorder="1" applyAlignment="1">
      <alignment vertical="center" wrapText="1"/>
    </xf>
    <xf numFmtId="2" fontId="6" fillId="3" borderId="1" xfId="0" applyNumberFormat="1" applyFont="1" applyFill="1" applyBorder="1" applyAlignment="1">
      <alignment vertical="center" wrapText="1"/>
    </xf>
    <xf numFmtId="2" fontId="6" fillId="3" borderId="2" xfId="0" applyNumberFormat="1" applyFont="1" applyFill="1" applyBorder="1" applyAlignment="1">
      <alignment horizontal="left" vertical="center" wrapText="1"/>
    </xf>
    <xf numFmtId="2" fontId="6" fillId="3" borderId="3" xfId="0" applyNumberFormat="1" applyFont="1" applyFill="1" applyBorder="1" applyAlignment="1">
      <alignment horizontal="left" vertical="center" wrapText="1"/>
    </xf>
    <xf numFmtId="164" fontId="8" fillId="3" borderId="5" xfId="0" applyNumberFormat="1" applyFont="1" applyFill="1" applyBorder="1" applyAlignment="1">
      <alignment horizontal="center" vertical="top" wrapText="1"/>
    </xf>
    <xf numFmtId="164" fontId="8" fillId="3" borderId="1" xfId="0" applyNumberFormat="1" applyFont="1" applyFill="1" applyBorder="1" applyAlignment="1">
      <alignment horizontal="center" vertical="top" wrapText="1"/>
    </xf>
    <xf numFmtId="164" fontId="8" fillId="3" borderId="5" xfId="0" applyNumberFormat="1" applyFont="1" applyFill="1" applyBorder="1" applyAlignment="1">
      <alignment horizontal="center" wrapText="1"/>
    </xf>
    <xf numFmtId="164" fontId="8" fillId="3" borderId="1" xfId="0" applyNumberFormat="1" applyFont="1" applyFill="1" applyBorder="1" applyAlignment="1">
      <alignment horizontal="center" wrapText="1"/>
    </xf>
    <xf numFmtId="164" fontId="8" fillId="3" borderId="5" xfId="0" applyNumberFormat="1" applyFont="1" applyFill="1" applyBorder="1" applyAlignment="1">
      <alignment horizontal="center" vertical="center" wrapText="1"/>
    </xf>
    <xf numFmtId="164" fontId="8" fillId="3" borderId="1" xfId="0" applyNumberFormat="1" applyFont="1" applyFill="1" applyBorder="1" applyAlignment="1">
      <alignment horizontal="center" vertical="center" wrapText="1"/>
    </xf>
    <xf numFmtId="164" fontId="6" fillId="3" borderId="5" xfId="0" applyNumberFormat="1" applyFont="1" applyFill="1" applyBorder="1" applyAlignment="1">
      <alignment horizontal="center"/>
    </xf>
    <xf numFmtId="0" fontId="7" fillId="3" borderId="5" xfId="0" applyFont="1" applyFill="1" applyBorder="1" applyAlignment="1">
      <alignment horizontal="center"/>
    </xf>
    <xf numFmtId="4" fontId="6" fillId="3" borderId="5" xfId="0" applyNumberFormat="1" applyFont="1" applyFill="1" applyBorder="1" applyAlignment="1">
      <alignment horizontal="center" wrapText="1"/>
    </xf>
    <xf numFmtId="4" fontId="6" fillId="3" borderId="1" xfId="0" applyNumberFormat="1" applyFont="1" applyFill="1" applyBorder="1" applyAlignment="1">
      <alignment horizontal="center" wrapText="1"/>
    </xf>
    <xf numFmtId="164" fontId="6" fillId="3" borderId="5" xfId="0" applyNumberFormat="1" applyFont="1" applyFill="1" applyBorder="1" applyAlignment="1">
      <alignment horizontal="center" wrapText="1"/>
    </xf>
    <xf numFmtId="164" fontId="15" fillId="0" borderId="0" xfId="0" applyNumberFormat="1" applyFont="1"/>
    <xf numFmtId="164" fontId="0" fillId="0" borderId="0" xfId="0" applyNumberFormat="1"/>
    <xf numFmtId="49" fontId="6" fillId="2" borderId="10" xfId="0" applyNumberFormat="1" applyFont="1" applyFill="1" applyBorder="1" applyAlignment="1">
      <alignment horizontal="center" wrapText="1"/>
    </xf>
    <xf numFmtId="49" fontId="6" fillId="0" borderId="10" xfId="0" applyNumberFormat="1" applyFont="1" applyBorder="1" applyAlignment="1">
      <alignment horizontal="center" wrapText="1"/>
    </xf>
    <xf numFmtId="4" fontId="6" fillId="2" borderId="10" xfId="0" applyNumberFormat="1" applyFont="1" applyFill="1" applyBorder="1" applyAlignment="1">
      <alignment horizontal="center" wrapText="1"/>
    </xf>
    <xf numFmtId="2" fontId="6" fillId="2" borderId="5" xfId="0" applyNumberFormat="1" applyFont="1" applyFill="1" applyBorder="1" applyAlignment="1">
      <alignment horizontal="left" vertical="center" wrapText="1"/>
    </xf>
    <xf numFmtId="4" fontId="8" fillId="3" borderId="5" xfId="0" applyNumberFormat="1" applyFont="1" applyFill="1" applyBorder="1" applyAlignment="1">
      <alignment horizontal="center" wrapText="1"/>
    </xf>
    <xf numFmtId="4" fontId="8" fillId="3" borderId="5" xfId="0" applyNumberFormat="1" applyFont="1" applyFill="1" applyBorder="1" applyAlignment="1">
      <alignment horizontal="center" vertical="center" wrapText="1"/>
    </xf>
    <xf numFmtId="2" fontId="8" fillId="4" borderId="2" xfId="0" applyNumberFormat="1" applyFont="1" applyFill="1" applyBorder="1" applyAlignment="1">
      <alignment horizontal="left" vertical="center" wrapText="1"/>
    </xf>
    <xf numFmtId="49" fontId="8" fillId="4" borderId="1" xfId="0" applyNumberFormat="1" applyFont="1" applyFill="1" applyBorder="1" applyAlignment="1">
      <alignment horizontal="center" wrapText="1"/>
    </xf>
    <xf numFmtId="4" fontId="8" fillId="4" borderId="1" xfId="0" applyNumberFormat="1" applyFont="1" applyFill="1" applyBorder="1" applyAlignment="1">
      <alignment horizontal="center" wrapText="1"/>
    </xf>
    <xf numFmtId="4" fontId="8" fillId="4" borderId="5" xfId="0" applyNumberFormat="1" applyFont="1" applyFill="1" applyBorder="1" applyAlignment="1">
      <alignment horizontal="center" wrapText="1"/>
    </xf>
    <xf numFmtId="2" fontId="8" fillId="4" borderId="3" xfId="0" applyNumberFormat="1" applyFont="1" applyFill="1" applyBorder="1" applyAlignment="1">
      <alignment horizontal="left" vertical="center" wrapText="1"/>
    </xf>
    <xf numFmtId="4" fontId="8" fillId="4" borderId="5" xfId="0" applyNumberFormat="1" applyFont="1" applyFill="1" applyBorder="1" applyAlignment="1">
      <alignment horizontal="center"/>
    </xf>
    <xf numFmtId="4" fontId="6" fillId="4" borderId="5" xfId="0" applyNumberFormat="1" applyFont="1" applyFill="1" applyBorder="1" applyAlignment="1">
      <alignment horizontal="center"/>
    </xf>
    <xf numFmtId="4" fontId="6" fillId="3" borderId="5" xfId="0" applyNumberFormat="1" applyFont="1" applyFill="1" applyBorder="1" applyAlignment="1">
      <alignment horizontal="center"/>
    </xf>
    <xf numFmtId="4" fontId="6" fillId="2" borderId="9" xfId="0" applyNumberFormat="1" applyFont="1" applyFill="1" applyBorder="1" applyAlignment="1">
      <alignment horizontal="center"/>
    </xf>
    <xf numFmtId="4" fontId="8" fillId="3" borderId="5" xfId="0" applyNumberFormat="1"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L78"/>
  <sheetViews>
    <sheetView view="pageBreakPreview" topLeftCell="B28" zoomScaleNormal="120" zoomScaleSheetLayoutView="100" workbookViewId="0">
      <selection activeCell="H13" sqref="H13"/>
    </sheetView>
  </sheetViews>
  <sheetFormatPr defaultRowHeight="15" outlineLevelRow="1"/>
  <cols>
    <col min="1" max="1" width="22.42578125" hidden="1" customWidth="1"/>
    <col min="2" max="2" width="35.140625" customWidth="1"/>
    <col min="3" max="3" width="20.7109375" customWidth="1"/>
    <col min="4" max="4" width="0.28515625" customWidth="1"/>
    <col min="5" max="5" width="36.140625" customWidth="1"/>
    <col min="6" max="6" width="15.85546875" style="14" customWidth="1"/>
    <col min="7" max="7" width="15.42578125" style="14" customWidth="1"/>
    <col min="8" max="8" width="17.28515625" style="14" customWidth="1"/>
    <col min="9" max="9" width="11.85546875" style="14" hidden="1" customWidth="1"/>
    <col min="10" max="10" width="14.5703125" style="14" customWidth="1"/>
    <col min="11" max="11" width="14.28515625" style="14" customWidth="1"/>
    <col min="12" max="12" width="14.7109375" style="14" customWidth="1"/>
  </cols>
  <sheetData>
    <row r="1" spans="1:12">
      <c r="H1" s="105" t="s">
        <v>135</v>
      </c>
      <c r="I1" s="105"/>
      <c r="J1" s="105"/>
      <c r="K1" s="105"/>
      <c r="L1" s="105"/>
    </row>
    <row r="2" spans="1:12" ht="33" customHeight="1">
      <c r="B2" s="106" t="s">
        <v>136</v>
      </c>
      <c r="C2" s="106"/>
      <c r="D2" s="106"/>
      <c r="E2" s="106"/>
      <c r="F2" s="106"/>
      <c r="G2" s="106"/>
      <c r="H2" s="106"/>
      <c r="I2" s="106"/>
      <c r="J2" s="106"/>
      <c r="K2" s="106"/>
      <c r="L2" s="106"/>
    </row>
    <row r="3" spans="1:12" ht="15.75" customHeight="1">
      <c r="B3" s="107" t="s">
        <v>137</v>
      </c>
      <c r="C3" s="107"/>
      <c r="D3" s="107"/>
      <c r="E3" s="107"/>
      <c r="F3" s="107"/>
      <c r="G3" s="107"/>
      <c r="H3" s="107"/>
      <c r="I3" s="107"/>
      <c r="J3" s="107"/>
      <c r="K3" s="107"/>
      <c r="L3" s="107"/>
    </row>
    <row r="4" spans="1:12">
      <c r="B4" s="108" t="s">
        <v>8</v>
      </c>
      <c r="C4" s="108"/>
      <c r="D4" s="108"/>
      <c r="E4" s="108"/>
      <c r="F4" s="108"/>
      <c r="G4" s="108"/>
      <c r="H4" s="108"/>
      <c r="I4" s="108"/>
      <c r="J4" s="108"/>
      <c r="K4" s="108"/>
      <c r="L4" s="108"/>
    </row>
    <row r="5" spans="1:12" ht="15.75">
      <c r="A5" s="1" t="s">
        <v>0</v>
      </c>
    </row>
    <row r="7" spans="1:12" ht="15.75">
      <c r="H7" s="75"/>
    </row>
    <row r="8" spans="1:12" ht="15.75">
      <c r="H8" s="109" t="s">
        <v>28</v>
      </c>
      <c r="I8" s="109"/>
      <c r="J8" s="109"/>
      <c r="K8" s="109"/>
      <c r="L8" s="109"/>
    </row>
    <row r="9" spans="1:12" ht="15.75" customHeight="1">
      <c r="B9" s="127" t="s">
        <v>118</v>
      </c>
      <c r="C9" s="127" t="s">
        <v>9</v>
      </c>
      <c r="D9" s="127"/>
      <c r="E9" s="127"/>
      <c r="F9" s="104" t="s">
        <v>138</v>
      </c>
      <c r="G9" s="104"/>
      <c r="H9" s="104"/>
      <c r="I9" s="104"/>
      <c r="J9" s="104"/>
      <c r="K9" s="104"/>
      <c r="L9" s="104"/>
    </row>
    <row r="10" spans="1:12" ht="15.75" customHeight="1">
      <c r="A10" s="125" t="s">
        <v>1</v>
      </c>
      <c r="B10" s="127"/>
      <c r="C10" s="127"/>
      <c r="D10" s="127"/>
      <c r="E10" s="127"/>
      <c r="F10" s="103" t="s">
        <v>171</v>
      </c>
      <c r="G10" s="103" t="s">
        <v>154</v>
      </c>
      <c r="H10" s="103" t="s">
        <v>156</v>
      </c>
      <c r="I10" s="76"/>
      <c r="J10" s="103" t="s">
        <v>175</v>
      </c>
      <c r="K10" s="103" t="s">
        <v>176</v>
      </c>
      <c r="L10" s="103" t="s">
        <v>177</v>
      </c>
    </row>
    <row r="11" spans="1:12" ht="24" customHeight="1">
      <c r="A11" s="126"/>
      <c r="B11" s="127"/>
      <c r="C11" s="127"/>
      <c r="D11" s="127"/>
      <c r="E11" s="127"/>
      <c r="F11" s="103"/>
      <c r="G11" s="103"/>
      <c r="H11" s="103"/>
      <c r="I11" s="77" t="s">
        <v>26</v>
      </c>
      <c r="J11" s="103"/>
      <c r="K11" s="103"/>
      <c r="L11" s="103"/>
    </row>
    <row r="12" spans="1:12" ht="12.75" customHeight="1">
      <c r="A12" s="9">
        <v>1</v>
      </c>
      <c r="B12" s="9">
        <v>1</v>
      </c>
      <c r="C12" s="124">
        <v>2</v>
      </c>
      <c r="D12" s="124"/>
      <c r="E12" s="124"/>
      <c r="F12" s="74">
        <v>3</v>
      </c>
      <c r="G12" s="74">
        <v>4</v>
      </c>
      <c r="H12" s="102">
        <v>5</v>
      </c>
      <c r="I12" s="53">
        <v>6</v>
      </c>
      <c r="J12" s="78">
        <v>6</v>
      </c>
      <c r="K12" s="78">
        <v>7</v>
      </c>
      <c r="L12" s="78">
        <v>8</v>
      </c>
    </row>
    <row r="13" spans="1:12">
      <c r="A13" s="118" t="s">
        <v>15</v>
      </c>
      <c r="B13" s="118" t="s">
        <v>113</v>
      </c>
      <c r="C13" s="118" t="s">
        <v>2</v>
      </c>
      <c r="D13" s="118"/>
      <c r="E13" s="118"/>
      <c r="F13" s="35">
        <f>F14+F15+F16+0.01</f>
        <v>700181.49800000002</v>
      </c>
      <c r="G13" s="35">
        <f>G14+G15+G16+G17+G18+G19</f>
        <v>677250.63719000004</v>
      </c>
      <c r="H13" s="33">
        <f>H14+H15+H16+H17+H18+H19</f>
        <v>730988.57517999993</v>
      </c>
      <c r="I13" s="48" t="e">
        <f t="shared" ref="I13" si="0">I14+I15+I16+I17+I18+I19</f>
        <v>#REF!</v>
      </c>
      <c r="J13" s="62">
        <f>J14+J15+J16</f>
        <v>645683.10436999996</v>
      </c>
      <c r="K13" s="62">
        <f>K14+K15+K16</f>
        <v>547832.84175999998</v>
      </c>
      <c r="L13" s="62">
        <f>L14+L15+L16</f>
        <v>540062.09624999994</v>
      </c>
    </row>
    <row r="14" spans="1:12" ht="27" customHeight="1">
      <c r="A14" s="118"/>
      <c r="B14" s="118"/>
      <c r="C14" s="123" t="s">
        <v>3</v>
      </c>
      <c r="D14" s="123" t="s">
        <v>4</v>
      </c>
      <c r="E14" s="123"/>
      <c r="F14" s="36">
        <f>F21+F30+F37+F44+F51</f>
        <v>245339.77800000002</v>
      </c>
      <c r="G14" s="36">
        <f>G21+G30+G37</f>
        <v>236588.56091</v>
      </c>
      <c r="H14" s="36">
        <f>H21+H30+H37+H58</f>
        <v>225815.39101000002</v>
      </c>
      <c r="I14" s="49" t="e">
        <f t="shared" ref="I14" si="1">I21+I30+I37</f>
        <v>#REF!</v>
      </c>
      <c r="J14" s="54">
        <f>J21+J30+J37</f>
        <v>215274.28936999998</v>
      </c>
      <c r="K14" s="54">
        <f t="shared" ref="K14" si="2">K21+K30+K37</f>
        <v>200355.74176</v>
      </c>
      <c r="L14" s="54">
        <f>L21+L30+L37+0.001</f>
        <v>209145.89624999999</v>
      </c>
    </row>
    <row r="15" spans="1:12" ht="26.25" customHeight="1">
      <c r="A15" s="118"/>
      <c r="B15" s="118"/>
      <c r="C15" s="123"/>
      <c r="D15" s="123" t="s">
        <v>29</v>
      </c>
      <c r="E15" s="123"/>
      <c r="F15" s="79">
        <f>F22+F31+F38+F45+F52</f>
        <v>452666.94</v>
      </c>
      <c r="G15" s="79">
        <f>G31+G38++G22</f>
        <v>436398.08805000002</v>
      </c>
      <c r="H15" s="79">
        <f>H22+H31+H38+H59</f>
        <v>492872.33127999998</v>
      </c>
      <c r="I15" s="80">
        <f t="shared" ref="I15" si="3">I31+I38++I22</f>
        <v>0</v>
      </c>
      <c r="J15" s="54">
        <f>J22+J31+J38</f>
        <v>403765.21500000003</v>
      </c>
      <c r="K15" s="54">
        <f t="shared" ref="K15:L15" si="4">K22+K31+K38</f>
        <v>321180.59999999998</v>
      </c>
      <c r="L15" s="54">
        <f t="shared" si="4"/>
        <v>330916.19999999995</v>
      </c>
    </row>
    <row r="16" spans="1:12" ht="17.25" customHeight="1">
      <c r="A16" s="118"/>
      <c r="B16" s="118"/>
      <c r="C16" s="123"/>
      <c r="D16" s="10" t="s">
        <v>30</v>
      </c>
      <c r="E16" s="18" t="s">
        <v>124</v>
      </c>
      <c r="F16" s="79">
        <f>F23+F32+F39+F46+F53</f>
        <v>2174.77</v>
      </c>
      <c r="G16" s="79">
        <f>G32+G39+G23</f>
        <v>4263.9882299999999</v>
      </c>
      <c r="H16" s="79">
        <f>H23+H32+H39+H60</f>
        <v>11777.652890000001</v>
      </c>
      <c r="I16" s="80" t="e">
        <f t="shared" ref="I16" si="5">I32+I39+I23</f>
        <v>#DIV/0!</v>
      </c>
      <c r="J16" s="36">
        <f>J23+J32</f>
        <v>26643.599999999999</v>
      </c>
      <c r="K16" s="36">
        <f>K23+K32</f>
        <v>26296.5</v>
      </c>
      <c r="L16" s="36">
        <v>0</v>
      </c>
    </row>
    <row r="17" spans="1:12" ht="14.25" customHeight="1">
      <c r="A17" s="118"/>
      <c r="B17" s="118"/>
      <c r="C17" s="123"/>
      <c r="D17" s="123" t="s">
        <v>31</v>
      </c>
      <c r="E17" s="123"/>
      <c r="F17" s="36">
        <v>0</v>
      </c>
      <c r="G17" s="36">
        <v>0</v>
      </c>
      <c r="H17" s="36">
        <v>0</v>
      </c>
      <c r="I17" s="81">
        <v>0</v>
      </c>
      <c r="J17" s="36">
        <v>0</v>
      </c>
      <c r="K17" s="36">
        <v>0</v>
      </c>
      <c r="L17" s="36">
        <v>0</v>
      </c>
    </row>
    <row r="18" spans="1:12" ht="15.75" customHeight="1">
      <c r="A18" s="118"/>
      <c r="B18" s="118"/>
      <c r="C18" s="123" t="s">
        <v>5</v>
      </c>
      <c r="D18" s="123"/>
      <c r="E18" s="123"/>
      <c r="F18" s="36">
        <v>0</v>
      </c>
      <c r="G18" s="36">
        <v>0</v>
      </c>
      <c r="H18" s="36">
        <v>0</v>
      </c>
      <c r="I18" s="81">
        <v>0</v>
      </c>
      <c r="J18" s="36">
        <v>0</v>
      </c>
      <c r="K18" s="36">
        <v>0</v>
      </c>
      <c r="L18" s="36">
        <v>0</v>
      </c>
    </row>
    <row r="19" spans="1:12" ht="15.75" customHeight="1">
      <c r="A19" s="118"/>
      <c r="B19" s="118"/>
      <c r="C19" s="123" t="s">
        <v>6</v>
      </c>
      <c r="D19" s="123"/>
      <c r="E19" s="123"/>
      <c r="F19" s="36">
        <v>0</v>
      </c>
      <c r="G19" s="36">
        <v>0</v>
      </c>
      <c r="H19" s="36">
        <f>H42</f>
        <v>523.20000000000005</v>
      </c>
      <c r="I19" s="81">
        <v>100</v>
      </c>
      <c r="J19" s="36">
        <v>0</v>
      </c>
      <c r="K19" s="36">
        <v>0</v>
      </c>
      <c r="L19" s="36">
        <v>0</v>
      </c>
    </row>
    <row r="20" spans="1:12">
      <c r="A20" s="115" t="s">
        <v>108</v>
      </c>
      <c r="B20" s="118" t="s">
        <v>119</v>
      </c>
      <c r="C20" s="119" t="s">
        <v>2</v>
      </c>
      <c r="D20" s="119"/>
      <c r="E20" s="119"/>
      <c r="F20" s="35">
        <f>F21+F22+F23+0.01</f>
        <v>302687.60000000003</v>
      </c>
      <c r="G20" s="35">
        <f>G21+G22+G23</f>
        <v>295079.74186000007</v>
      </c>
      <c r="H20" s="33">
        <f t="shared" ref="H20:I20" si="6">H21+H22+H23</f>
        <v>307551.26194</v>
      </c>
      <c r="I20" s="48">
        <f t="shared" si="6"/>
        <v>0</v>
      </c>
      <c r="J20" s="62">
        <f>J21+J22</f>
        <v>240162.06153000001</v>
      </c>
      <c r="K20" s="62">
        <f t="shared" ref="K20:L20" si="7">K21+K22</f>
        <v>201917.28154</v>
      </c>
      <c r="L20" s="62">
        <f t="shared" si="7"/>
        <v>210299.70657000001</v>
      </c>
    </row>
    <row r="21" spans="1:12" ht="26.25" customHeight="1">
      <c r="A21" s="116"/>
      <c r="B21" s="118"/>
      <c r="C21" s="120" t="s">
        <v>3</v>
      </c>
      <c r="D21" s="120"/>
      <c r="E21" s="26" t="s">
        <v>4</v>
      </c>
      <c r="F21" s="36">
        <v>111784.58</v>
      </c>
      <c r="G21" s="36">
        <f>'Таблица 3'!G53+'Таблица 3'!G65+'Таблица 3'!G67+'Таблица 3'!G76+'Таблица 3'!G86+15.27534</f>
        <v>113639.01896</v>
      </c>
      <c r="H21" s="36">
        <f>'Таблица 3'!H53+'Таблица 3'!H67+'Таблица 3'!H76+'Таблица 3'!H74+'Таблица 3'!H90</f>
        <v>110960.73046000001</v>
      </c>
      <c r="I21" s="49"/>
      <c r="J21" s="54">
        <f>'Таблица 3'!I53+'Таблица 3'!I65+'Таблица 3'!I67+'Таблица 3'!I76</f>
        <v>99209.448329999999</v>
      </c>
      <c r="K21" s="54">
        <f>'Таблица 3'!J53+'Таблица 3'!J65+'Таблица 3'!J67+'Таблица 3'!J76</f>
        <v>93945.94154</v>
      </c>
      <c r="L21" s="54">
        <f>'Таблица 3'!K53+'Таблица 3'!K65+'Таблица 3'!K67+'Таблица 3'!K76</f>
        <v>99559.683570000008</v>
      </c>
    </row>
    <row r="22" spans="1:12" ht="27.75" customHeight="1">
      <c r="A22" s="116"/>
      <c r="B22" s="118"/>
      <c r="C22" s="120"/>
      <c r="D22" s="120"/>
      <c r="E22" s="26" t="s">
        <v>29</v>
      </c>
      <c r="F22" s="36">
        <v>190796.24</v>
      </c>
      <c r="G22" s="36">
        <f>'Таблица 3'!G24+'Таблица 3'!G28+'Таблица 3'!G36+'Таблица 3'!G40+'Таблица 3'!G45+'Таблица 3'!G49+'Таблица 3'!G82-143.58823-15.27534</f>
        <v>181297.13467000006</v>
      </c>
      <c r="H22" s="36">
        <f>'Таблица 3'!H24+'Таблица 3'!H28+'Таблица 3'!H36+'Таблица 3'!H40</f>
        <v>196590.53147999998</v>
      </c>
      <c r="I22" s="49"/>
      <c r="J22" s="54">
        <f>'Таблица 3'!I24+'Таблица 3'!I28+'Таблица 3'!I36+'Таблица 3'!I40</f>
        <v>140952.61319999999</v>
      </c>
      <c r="K22" s="54">
        <f>'Таблица 3'!J24+'Таблица 3'!J28+'Таблица 3'!J36+'Таблица 3'!J40</f>
        <v>107971.34</v>
      </c>
      <c r="L22" s="54">
        <f>'Таблица 3'!K24+'Таблица 3'!K28+'Таблица 3'!K36+'Таблица 3'!K40</f>
        <v>110740.023</v>
      </c>
    </row>
    <row r="23" spans="1:12" ht="15.75" customHeight="1">
      <c r="A23" s="116"/>
      <c r="B23" s="118"/>
      <c r="C23" s="120"/>
      <c r="D23" s="120"/>
      <c r="E23" s="26" t="s">
        <v>124</v>
      </c>
      <c r="F23" s="36">
        <v>106.77</v>
      </c>
      <c r="G23" s="36">
        <v>143.58823000000001</v>
      </c>
      <c r="H23" s="36">
        <v>0</v>
      </c>
      <c r="I23" s="81">
        <f>H23/F23*100</f>
        <v>0</v>
      </c>
      <c r="J23" s="36">
        <v>0</v>
      </c>
      <c r="K23" s="36">
        <v>0</v>
      </c>
      <c r="L23" s="36">
        <v>0</v>
      </c>
    </row>
    <row r="24" spans="1:12" ht="15" customHeight="1">
      <c r="A24" s="116"/>
      <c r="B24" s="118"/>
      <c r="C24" s="120"/>
      <c r="D24" s="120"/>
      <c r="E24" s="26" t="s">
        <v>31</v>
      </c>
      <c r="F24" s="36">
        <v>0</v>
      </c>
      <c r="G24" s="36">
        <v>0</v>
      </c>
      <c r="H24" s="36">
        <v>0</v>
      </c>
      <c r="I24" s="81">
        <v>0</v>
      </c>
      <c r="J24" s="36">
        <v>0</v>
      </c>
      <c r="K24" s="36">
        <v>0</v>
      </c>
      <c r="L24" s="36">
        <v>0</v>
      </c>
    </row>
    <row r="25" spans="1:12" ht="15" customHeight="1">
      <c r="A25" s="116"/>
      <c r="B25" s="118"/>
      <c r="C25" s="120" t="s">
        <v>7</v>
      </c>
      <c r="D25" s="120"/>
      <c r="E25" s="120"/>
      <c r="F25" s="36">
        <v>0</v>
      </c>
      <c r="G25" s="36">
        <v>0</v>
      </c>
      <c r="H25" s="36">
        <v>0</v>
      </c>
      <c r="I25" s="81">
        <v>0</v>
      </c>
      <c r="J25" s="36">
        <v>0</v>
      </c>
      <c r="K25" s="36">
        <v>0</v>
      </c>
      <c r="L25" s="36">
        <v>0</v>
      </c>
    </row>
    <row r="26" spans="1:12" ht="17.25" hidden="1" customHeight="1">
      <c r="A26" s="116"/>
      <c r="B26" s="118"/>
      <c r="C26" s="120"/>
      <c r="D26" s="120"/>
      <c r="E26" s="120"/>
      <c r="F26" s="36"/>
      <c r="G26" s="36"/>
      <c r="H26" s="36"/>
      <c r="I26" s="81" t="e">
        <f>H26/F26*100</f>
        <v>#DIV/0!</v>
      </c>
      <c r="J26" s="36"/>
      <c r="K26" s="36"/>
      <c r="L26" s="36"/>
    </row>
    <row r="27" spans="1:12" ht="18" hidden="1" customHeight="1">
      <c r="A27" s="116"/>
      <c r="B27" s="118"/>
      <c r="C27" s="120"/>
      <c r="D27" s="120"/>
      <c r="E27" s="120"/>
      <c r="F27" s="36"/>
      <c r="G27" s="36"/>
      <c r="H27" s="36"/>
      <c r="I27" s="81" t="e">
        <f>H27/F27*100</f>
        <v>#DIV/0!</v>
      </c>
      <c r="J27" s="36"/>
      <c r="K27" s="36"/>
      <c r="L27" s="36"/>
    </row>
    <row r="28" spans="1:12">
      <c r="A28" s="117"/>
      <c r="B28" s="118"/>
      <c r="C28" s="120" t="s">
        <v>6</v>
      </c>
      <c r="D28" s="120"/>
      <c r="E28" s="120"/>
      <c r="F28" s="36">
        <v>0</v>
      </c>
      <c r="G28" s="36">
        <v>0</v>
      </c>
      <c r="H28" s="36">
        <v>0</v>
      </c>
      <c r="I28" s="81" t="e">
        <f>H28/F28*100</f>
        <v>#DIV/0!</v>
      </c>
      <c r="J28" s="36">
        <v>0</v>
      </c>
      <c r="K28" s="36">
        <v>0</v>
      </c>
      <c r="L28" s="36">
        <v>0</v>
      </c>
    </row>
    <row r="29" spans="1:12" ht="16.5" customHeight="1" outlineLevel="1">
      <c r="A29" s="115" t="s">
        <v>109</v>
      </c>
      <c r="B29" s="118" t="s">
        <v>120</v>
      </c>
      <c r="C29" s="119" t="s">
        <v>2</v>
      </c>
      <c r="D29" s="119"/>
      <c r="E29" s="119"/>
      <c r="F29" s="35">
        <f>F30+F31+F32</f>
        <v>301076.07</v>
      </c>
      <c r="G29" s="35">
        <f>G30+G31+G32</f>
        <v>304690.98073000001</v>
      </c>
      <c r="H29" s="33">
        <f t="shared" ref="H29:I29" si="8">H30+H31+H32</f>
        <v>341371.73884000001</v>
      </c>
      <c r="I29" s="48">
        <f t="shared" si="8"/>
        <v>559.95271373307548</v>
      </c>
      <c r="J29" s="62">
        <f>J30+J31+J32+J33+J34+J35</f>
        <v>331601.26308</v>
      </c>
      <c r="K29" s="62">
        <f>K30+K31+K32+K33+K34+K35</f>
        <v>276485.09597999998</v>
      </c>
      <c r="L29" s="62">
        <f>L30+L31+L32+L33+L34+L35</f>
        <v>259975.22639999999</v>
      </c>
    </row>
    <row r="30" spans="1:12" ht="27" customHeight="1" outlineLevel="1">
      <c r="A30" s="116"/>
      <c r="B30" s="123"/>
      <c r="C30" s="123" t="s">
        <v>3</v>
      </c>
      <c r="D30" s="123"/>
      <c r="E30" s="10" t="s">
        <v>4</v>
      </c>
      <c r="F30" s="36">
        <v>61833.62</v>
      </c>
      <c r="G30" s="36">
        <f>'Таблица 3'!G139+'Таблица 3'!G151+'Таблица 3'!G153+'Таблица 3'!G163+'Таблица 3'!G165+3</f>
        <v>57498.234890000007</v>
      </c>
      <c r="H30" s="36">
        <f>'Таблица 3'!H139+'Таблица 3'!H151+'Таблица 3'!H153+'Таблица 3'!H163+'Таблица 3'!H165+2+1+'Таблица 3'!H183+2995.77</f>
        <v>51408.40238</v>
      </c>
      <c r="I30" s="49"/>
      <c r="J30" s="54">
        <f>'Таблица 3'!I139+'Таблица 3'!I151+'Таблица 3'!I153+'Таблица 3'!I165+2</f>
        <v>42766.726279999995</v>
      </c>
      <c r="K30" s="54">
        <f>'Таблица 3'!J139+'Таблица 3'!J151+'Таблица 3'!J153+'Таблица 3'!J165+2</f>
        <v>36998.21198</v>
      </c>
      <c r="L30" s="54">
        <f>'Таблица 3'!K139+'Таблица 3'!K151+'Таблица 3'!K153+'Таблица 3'!K165</f>
        <v>39818.410399999993</v>
      </c>
    </row>
    <row r="31" spans="1:12" ht="24" outlineLevel="1">
      <c r="A31" s="116"/>
      <c r="B31" s="123"/>
      <c r="C31" s="123"/>
      <c r="D31" s="123"/>
      <c r="E31" s="10" t="s">
        <v>29</v>
      </c>
      <c r="F31" s="36">
        <v>237174.45</v>
      </c>
      <c r="G31" s="36">
        <f>'Таблица 3'!G101+'Таблица 3'!G105+'Таблица 3'!G111+'Таблица 3'!G118+'Таблица 3'!G122+'Таблица 3'!G124+'Таблица 3'!G128+'Таблица 3'!G172+'Таблица 3'!G185-620.4-3</f>
        <v>246572.34583999997</v>
      </c>
      <c r="H31" s="36">
        <f>'Таблица 3'!H99+'Таблица 3'!H101+'Таблица 3'!H105+'Таблица 3'!H111+'Таблица 3'!H118+'Таблица 3'!H122+'Таблица 3'!H128+25.78+1005+1.8992+'Таблица 3'!H177+'Таблица 3'!H174+126.48</f>
        <v>278383.51433999999</v>
      </c>
      <c r="I31" s="49"/>
      <c r="J31" s="54">
        <f>'Таблица 3'!I101+'Таблица 3'!I105+'Таблица 3'!I111+'Таблица 3'!I118+'Таблица 3'!I185+'Таблица 3'!I159-2+'Таблица 3'!I128</f>
        <v>262190.93680000002</v>
      </c>
      <c r="K31" s="54">
        <f>'Таблица 3'!J101+'Таблица 3'!J105+'Таблица 3'!J111+'Таблица 3'!J118+'Таблица 3'!J185+'Таблица 3'!J159-2+'Таблица 3'!J128</f>
        <v>213190.38399999999</v>
      </c>
      <c r="L31" s="54">
        <f>'Таблица 3'!K101+'Таблица 3'!K105+'Таблица 3'!K111+'Таблица 3'!K118+'Таблица 3'!K185+'Таблица 3'!K128</f>
        <v>220156.81599999999</v>
      </c>
    </row>
    <row r="32" spans="1:12" ht="27" customHeight="1" outlineLevel="1">
      <c r="A32" s="116"/>
      <c r="B32" s="123"/>
      <c r="C32" s="123"/>
      <c r="D32" s="123"/>
      <c r="E32" s="18" t="s">
        <v>124</v>
      </c>
      <c r="F32" s="36">
        <v>2068</v>
      </c>
      <c r="G32" s="36">
        <v>620.4</v>
      </c>
      <c r="H32" s="36">
        <f>2551.72212+'Таблица 3'!H137+188</f>
        <v>11579.822120000001</v>
      </c>
      <c r="I32" s="81">
        <f>H32/F32*100</f>
        <v>559.95271373307548</v>
      </c>
      <c r="J32" s="54">
        <f>'Таблица 3'!I120</f>
        <v>26643.599999999999</v>
      </c>
      <c r="K32" s="54">
        <f>'Таблица 3'!J120</f>
        <v>26296.5</v>
      </c>
      <c r="L32" s="54">
        <f>'Таблица 3'!K120</f>
        <v>0</v>
      </c>
    </row>
    <row r="33" spans="1:12" ht="18.75" customHeight="1" outlineLevel="1">
      <c r="A33" s="116"/>
      <c r="B33" s="123"/>
      <c r="C33" s="123"/>
      <c r="D33" s="123"/>
      <c r="E33" s="10" t="s">
        <v>31</v>
      </c>
      <c r="F33" s="36">
        <v>0</v>
      </c>
      <c r="G33" s="36">
        <v>0</v>
      </c>
      <c r="H33" s="36">
        <v>0</v>
      </c>
      <c r="I33" s="81">
        <v>0</v>
      </c>
      <c r="J33" s="54">
        <v>0</v>
      </c>
      <c r="K33" s="54">
        <v>0</v>
      </c>
      <c r="L33" s="54">
        <v>0</v>
      </c>
    </row>
    <row r="34" spans="1:12" ht="14.25" customHeight="1" outlineLevel="1">
      <c r="A34" s="116"/>
      <c r="B34" s="123"/>
      <c r="C34" s="123" t="s">
        <v>7</v>
      </c>
      <c r="D34" s="123"/>
      <c r="E34" s="123"/>
      <c r="F34" s="36">
        <v>0</v>
      </c>
      <c r="G34" s="36">
        <v>0</v>
      </c>
      <c r="H34" s="36">
        <v>0</v>
      </c>
      <c r="I34" s="81">
        <v>0</v>
      </c>
      <c r="J34" s="54">
        <v>0</v>
      </c>
      <c r="K34" s="54">
        <v>0</v>
      </c>
      <c r="L34" s="54">
        <v>0</v>
      </c>
    </row>
    <row r="35" spans="1:12" ht="17.25" customHeight="1" outlineLevel="1">
      <c r="A35" s="117"/>
      <c r="B35" s="123"/>
      <c r="C35" s="123" t="s">
        <v>6</v>
      </c>
      <c r="D35" s="123"/>
      <c r="E35" s="123"/>
      <c r="F35" s="36">
        <v>0</v>
      </c>
      <c r="G35" s="36">
        <v>0</v>
      </c>
      <c r="H35" s="36">
        <v>0</v>
      </c>
      <c r="I35" s="81">
        <v>0</v>
      </c>
      <c r="J35" s="54">
        <v>0</v>
      </c>
      <c r="K35" s="54">
        <v>0</v>
      </c>
      <c r="L35" s="54">
        <v>0</v>
      </c>
    </row>
    <row r="36" spans="1:12" ht="17.25" customHeight="1" outlineLevel="1">
      <c r="A36" s="115" t="s">
        <v>110</v>
      </c>
      <c r="B36" s="110" t="s">
        <v>121</v>
      </c>
      <c r="C36" s="113" t="s">
        <v>27</v>
      </c>
      <c r="D36" s="113"/>
      <c r="E36" s="113"/>
      <c r="F36" s="35">
        <f>F37+F38</f>
        <v>75486.362000000008</v>
      </c>
      <c r="G36" s="35">
        <f>G37+G38+G39+G40</f>
        <v>77479.914600000004</v>
      </c>
      <c r="H36" s="33">
        <f>H37+H38+H39+H40+H42</f>
        <v>81843.540630000003</v>
      </c>
      <c r="I36" s="48" t="e">
        <f t="shared" ref="I36" si="9">I37+I38+I39+I40</f>
        <v>#REF!</v>
      </c>
      <c r="J36" s="62">
        <f>J37+J38+J39+J40+J41+J42</f>
        <v>73919.77975999999</v>
      </c>
      <c r="K36" s="62">
        <f t="shared" ref="K36:L36" si="10">K37+K38+K39+K40+K41+K42</f>
        <v>69430.464240000001</v>
      </c>
      <c r="L36" s="62">
        <f t="shared" si="10"/>
        <v>69787.162280000004</v>
      </c>
    </row>
    <row r="37" spans="1:12" ht="27" customHeight="1" outlineLevel="1">
      <c r="A37" s="116"/>
      <c r="B37" s="111"/>
      <c r="C37" s="114" t="s">
        <v>3</v>
      </c>
      <c r="D37" s="8"/>
      <c r="E37" s="10" t="s">
        <v>4</v>
      </c>
      <c r="F37" s="36">
        <f>'Таблица 3'!F224+'Таблица 3'!F230+'Таблица 3'!F234</f>
        <v>51182.712000000007</v>
      </c>
      <c r="G37" s="36">
        <f>'Таблица 3'!G215+'Таблица 3'!G222+72.15007</f>
        <v>65451.307060000006</v>
      </c>
      <c r="H37" s="36">
        <f>'Таблица 3'!H215+'Таблица 3'!H222+'Таблица 3'!H232+'Таблица 3'!H236-3289.50026</f>
        <v>63424.055170000007</v>
      </c>
      <c r="I37" s="49" t="e">
        <f>'Таблица 3'!#REF!</f>
        <v>#REF!</v>
      </c>
      <c r="J37" s="54">
        <f>'Таблица 3'!I215+'Таблица 3'!I249</f>
        <v>73298.114759999997</v>
      </c>
      <c r="K37" s="54">
        <f>'Таблица 3'!J215+'Таблица 3'!J249</f>
        <v>69411.588239999997</v>
      </c>
      <c r="L37" s="54">
        <f>'Таблица 3'!K215+'Таблица 3'!K249</f>
        <v>69767.80128</v>
      </c>
    </row>
    <row r="38" spans="1:12" ht="24" customHeight="1" outlineLevel="1">
      <c r="A38" s="116"/>
      <c r="B38" s="111"/>
      <c r="C38" s="114"/>
      <c r="D38" s="8"/>
      <c r="E38" s="10" t="s">
        <v>29</v>
      </c>
      <c r="F38" s="36">
        <f>'Таблица 3'!F240+'Таблица 3'!F213+'Таблица 3'!F207+'Таблица 3'!F202</f>
        <v>24303.65</v>
      </c>
      <c r="G38" s="36">
        <f>'Таблица 3'!G199+'Таблица 3'!G207+'Таблица 3'!G211+'Таблица 3'!G239+'Таблица 3'!G246-3500-72.15007</f>
        <v>8528.6075400000009</v>
      </c>
      <c r="H38" s="36">
        <f>'Таблица 3'!H199+'Таблица 3'!H204+'Таблица 3'!H239+'Таблица 3'!H249+3289.50026+28.52</f>
        <v>17896.285460000003</v>
      </c>
      <c r="I38" s="49"/>
      <c r="J38" s="54">
        <f>'Таблица 3'!I199+'Таблица 3'!I239</f>
        <v>621.66500000000008</v>
      </c>
      <c r="K38" s="54">
        <f>'Таблица 3'!J199</f>
        <v>18.876000000000001</v>
      </c>
      <c r="L38" s="54">
        <f>'Таблица 3'!K199</f>
        <v>19.361000000000001</v>
      </c>
    </row>
    <row r="39" spans="1:12" ht="15" customHeight="1" outlineLevel="1">
      <c r="A39" s="116"/>
      <c r="B39" s="111"/>
      <c r="C39" s="114"/>
      <c r="D39" s="8"/>
      <c r="E39" s="18" t="s">
        <v>124</v>
      </c>
      <c r="F39" s="36">
        <v>0</v>
      </c>
      <c r="G39" s="36">
        <v>3500</v>
      </c>
      <c r="H39" s="36">
        <v>0</v>
      </c>
      <c r="I39" s="81" t="e">
        <f>H39/F39*100</f>
        <v>#DIV/0!</v>
      </c>
      <c r="J39" s="54">
        <v>0</v>
      </c>
      <c r="K39" s="54">
        <v>0</v>
      </c>
      <c r="L39" s="54">
        <v>0</v>
      </c>
    </row>
    <row r="40" spans="1:12" ht="14.25" customHeight="1" outlineLevel="1">
      <c r="A40" s="116"/>
      <c r="B40" s="111"/>
      <c r="C40" s="114"/>
      <c r="D40" s="8"/>
      <c r="E40" s="10" t="s">
        <v>31</v>
      </c>
      <c r="F40" s="36">
        <v>0</v>
      </c>
      <c r="G40" s="36">
        <v>0</v>
      </c>
      <c r="H40" s="36">
        <v>0</v>
      </c>
      <c r="I40" s="81">
        <v>0</v>
      </c>
      <c r="J40" s="54">
        <v>0</v>
      </c>
      <c r="K40" s="54">
        <v>0</v>
      </c>
      <c r="L40" s="54">
        <v>0</v>
      </c>
    </row>
    <row r="41" spans="1:12" ht="16.5" customHeight="1" outlineLevel="1">
      <c r="A41" s="116"/>
      <c r="B41" s="111"/>
      <c r="C41" s="114" t="s">
        <v>7</v>
      </c>
      <c r="D41" s="114"/>
      <c r="E41" s="114"/>
      <c r="F41" s="36">
        <v>0</v>
      </c>
      <c r="G41" s="36">
        <v>0</v>
      </c>
      <c r="H41" s="36">
        <v>0</v>
      </c>
      <c r="I41" s="81">
        <v>0</v>
      </c>
      <c r="J41" s="54">
        <v>0</v>
      </c>
      <c r="K41" s="54">
        <v>0</v>
      </c>
      <c r="L41" s="54">
        <v>0</v>
      </c>
    </row>
    <row r="42" spans="1:12" ht="16.5" customHeight="1" outlineLevel="1">
      <c r="A42" s="116"/>
      <c r="B42" s="112"/>
      <c r="C42" s="114" t="s">
        <v>6</v>
      </c>
      <c r="D42" s="114"/>
      <c r="E42" s="114"/>
      <c r="F42" s="36">
        <v>0</v>
      </c>
      <c r="G42" s="36">
        <v>0</v>
      </c>
      <c r="H42" s="36">
        <f>393.2+130</f>
        <v>523.20000000000005</v>
      </c>
      <c r="I42" s="81">
        <v>0</v>
      </c>
      <c r="J42" s="54">
        <v>0</v>
      </c>
      <c r="K42" s="54">
        <v>0</v>
      </c>
      <c r="L42" s="54">
        <v>0</v>
      </c>
    </row>
    <row r="43" spans="1:12" ht="17.25" customHeight="1" outlineLevel="1">
      <c r="A43" s="114" t="s">
        <v>111</v>
      </c>
      <c r="B43" s="110" t="s">
        <v>122</v>
      </c>
      <c r="C43" s="113" t="s">
        <v>27</v>
      </c>
      <c r="D43" s="113"/>
      <c r="E43" s="113"/>
      <c r="F43" s="35">
        <f>F44+F45</f>
        <v>18301.875999999997</v>
      </c>
      <c r="G43" s="35">
        <v>0</v>
      </c>
      <c r="H43" s="35">
        <v>0</v>
      </c>
      <c r="I43" s="81"/>
      <c r="J43" s="35">
        <v>0</v>
      </c>
      <c r="K43" s="35">
        <v>0</v>
      </c>
      <c r="L43" s="35">
        <v>0</v>
      </c>
    </row>
    <row r="44" spans="1:12" ht="26.25" customHeight="1" outlineLevel="1">
      <c r="A44" s="114"/>
      <c r="B44" s="121"/>
      <c r="C44" s="114" t="s">
        <v>3</v>
      </c>
      <c r="D44" s="10"/>
      <c r="E44" s="10" t="s">
        <v>4</v>
      </c>
      <c r="F44" s="36">
        <f>'Таблица 3'!F257</f>
        <v>17909.275999999998</v>
      </c>
      <c r="G44" s="36">
        <v>0</v>
      </c>
      <c r="H44" s="36">
        <v>0</v>
      </c>
      <c r="I44" s="81"/>
      <c r="J44" s="36">
        <v>0</v>
      </c>
      <c r="K44" s="36">
        <v>0</v>
      </c>
      <c r="L44" s="36">
        <v>0</v>
      </c>
    </row>
    <row r="45" spans="1:12" ht="25.5" customHeight="1" outlineLevel="1">
      <c r="A45" s="114"/>
      <c r="B45" s="121"/>
      <c r="C45" s="114"/>
      <c r="D45" s="10"/>
      <c r="E45" s="10" t="s">
        <v>29</v>
      </c>
      <c r="F45" s="36">
        <f>'Таблица 3'!F255</f>
        <v>392.6</v>
      </c>
      <c r="G45" s="36">
        <v>0</v>
      </c>
      <c r="H45" s="36">
        <v>0</v>
      </c>
      <c r="I45" s="81"/>
      <c r="J45" s="36">
        <v>0</v>
      </c>
      <c r="K45" s="36">
        <v>0</v>
      </c>
      <c r="L45" s="36">
        <v>0</v>
      </c>
    </row>
    <row r="46" spans="1:12" ht="26.25" customHeight="1" outlineLevel="1">
      <c r="A46" s="114"/>
      <c r="B46" s="121"/>
      <c r="C46" s="114"/>
      <c r="D46" s="10"/>
      <c r="E46" s="18" t="s">
        <v>124</v>
      </c>
      <c r="F46" s="36">
        <v>0</v>
      </c>
      <c r="G46" s="36">
        <v>0</v>
      </c>
      <c r="H46" s="36">
        <v>0</v>
      </c>
      <c r="I46" s="81"/>
      <c r="J46" s="36">
        <v>0</v>
      </c>
      <c r="K46" s="36">
        <v>0</v>
      </c>
      <c r="L46" s="36">
        <v>0</v>
      </c>
    </row>
    <row r="47" spans="1:12" ht="14.25" customHeight="1" outlineLevel="1">
      <c r="A47" s="114"/>
      <c r="B47" s="121"/>
      <c r="C47" s="114"/>
      <c r="D47" s="10"/>
      <c r="E47" s="10" t="s">
        <v>31</v>
      </c>
      <c r="F47" s="36">
        <v>0</v>
      </c>
      <c r="G47" s="36">
        <v>0</v>
      </c>
      <c r="H47" s="36">
        <v>0</v>
      </c>
      <c r="I47" s="81"/>
      <c r="J47" s="36">
        <v>0</v>
      </c>
      <c r="K47" s="36">
        <v>0</v>
      </c>
      <c r="L47" s="36">
        <v>0</v>
      </c>
    </row>
    <row r="48" spans="1:12" ht="14.25" customHeight="1" outlineLevel="1">
      <c r="A48" s="114"/>
      <c r="B48" s="121"/>
      <c r="C48" s="114" t="s">
        <v>7</v>
      </c>
      <c r="D48" s="114"/>
      <c r="E48" s="114"/>
      <c r="F48" s="36">
        <v>0</v>
      </c>
      <c r="G48" s="36">
        <v>0</v>
      </c>
      <c r="H48" s="36">
        <v>0</v>
      </c>
      <c r="I48" s="81"/>
      <c r="J48" s="36">
        <v>0</v>
      </c>
      <c r="K48" s="36">
        <v>0</v>
      </c>
      <c r="L48" s="36">
        <v>0</v>
      </c>
    </row>
    <row r="49" spans="1:12" ht="15" customHeight="1" outlineLevel="1">
      <c r="A49" s="114"/>
      <c r="B49" s="122"/>
      <c r="C49" s="114" t="s">
        <v>6</v>
      </c>
      <c r="D49" s="114"/>
      <c r="E49" s="114"/>
      <c r="F49" s="36">
        <v>0</v>
      </c>
      <c r="G49" s="36">
        <v>0</v>
      </c>
      <c r="H49" s="36">
        <v>0</v>
      </c>
      <c r="I49" s="81"/>
      <c r="J49" s="36">
        <v>0</v>
      </c>
      <c r="K49" s="36">
        <v>0</v>
      </c>
      <c r="L49" s="36">
        <v>0</v>
      </c>
    </row>
    <row r="50" spans="1:12">
      <c r="A50" s="114" t="s">
        <v>112</v>
      </c>
      <c r="B50" s="110" t="s">
        <v>123</v>
      </c>
      <c r="C50" s="113" t="s">
        <v>27</v>
      </c>
      <c r="D50" s="113"/>
      <c r="E50" s="113"/>
      <c r="F50" s="35">
        <v>2629.59</v>
      </c>
      <c r="G50" s="35">
        <v>0</v>
      </c>
      <c r="H50" s="35">
        <v>0</v>
      </c>
      <c r="I50" s="82"/>
      <c r="J50" s="35">
        <v>0</v>
      </c>
      <c r="K50" s="35">
        <v>0</v>
      </c>
      <c r="L50" s="35">
        <v>0</v>
      </c>
    </row>
    <row r="51" spans="1:12" ht="24">
      <c r="A51" s="114"/>
      <c r="B51" s="111"/>
      <c r="C51" s="114" t="s">
        <v>3</v>
      </c>
      <c r="D51" s="17"/>
      <c r="E51" s="17" t="s">
        <v>4</v>
      </c>
      <c r="F51" s="36">
        <v>2629.59</v>
      </c>
      <c r="G51" s="36">
        <v>0</v>
      </c>
      <c r="H51" s="36">
        <v>0</v>
      </c>
      <c r="I51" s="82"/>
      <c r="J51" s="36">
        <v>0</v>
      </c>
      <c r="K51" s="36">
        <v>0</v>
      </c>
      <c r="L51" s="36">
        <v>0</v>
      </c>
    </row>
    <row r="52" spans="1:12" ht="24">
      <c r="A52" s="114"/>
      <c r="B52" s="111"/>
      <c r="C52" s="114"/>
      <c r="D52" s="17"/>
      <c r="E52" s="17" t="s">
        <v>29</v>
      </c>
      <c r="F52" s="36">
        <v>0</v>
      </c>
      <c r="G52" s="36">
        <v>0</v>
      </c>
      <c r="H52" s="36">
        <v>0</v>
      </c>
      <c r="I52" s="82"/>
      <c r="J52" s="36">
        <v>0</v>
      </c>
      <c r="K52" s="36">
        <v>0</v>
      </c>
      <c r="L52" s="36">
        <v>0</v>
      </c>
    </row>
    <row r="53" spans="1:12" ht="24">
      <c r="A53" s="114"/>
      <c r="B53" s="111"/>
      <c r="C53" s="114"/>
      <c r="D53" s="18"/>
      <c r="E53" s="18" t="s">
        <v>124</v>
      </c>
      <c r="F53" s="36">
        <v>0</v>
      </c>
      <c r="G53" s="36">
        <v>0</v>
      </c>
      <c r="H53" s="36">
        <v>0</v>
      </c>
      <c r="I53" s="82"/>
      <c r="J53" s="36">
        <v>0</v>
      </c>
      <c r="K53" s="36">
        <v>0</v>
      </c>
      <c r="L53" s="36">
        <v>0</v>
      </c>
    </row>
    <row r="54" spans="1:12" ht="18.75" customHeight="1">
      <c r="A54" s="114"/>
      <c r="B54" s="111"/>
      <c r="C54" s="114"/>
      <c r="D54" s="17"/>
      <c r="E54" s="17" t="s">
        <v>31</v>
      </c>
      <c r="F54" s="36">
        <v>0</v>
      </c>
      <c r="G54" s="36">
        <v>0</v>
      </c>
      <c r="H54" s="36">
        <v>0</v>
      </c>
      <c r="I54" s="82"/>
      <c r="J54" s="36">
        <v>0</v>
      </c>
      <c r="K54" s="36">
        <v>0</v>
      </c>
      <c r="L54" s="36">
        <v>0</v>
      </c>
    </row>
    <row r="55" spans="1:12">
      <c r="A55" s="114"/>
      <c r="B55" s="111"/>
      <c r="C55" s="114" t="s">
        <v>7</v>
      </c>
      <c r="D55" s="114"/>
      <c r="E55" s="114"/>
      <c r="F55" s="36">
        <v>0</v>
      </c>
      <c r="G55" s="36">
        <v>0</v>
      </c>
      <c r="H55" s="36">
        <v>0</v>
      </c>
      <c r="I55" s="82"/>
      <c r="J55" s="36">
        <v>0</v>
      </c>
      <c r="K55" s="36">
        <v>0</v>
      </c>
      <c r="L55" s="36">
        <v>0</v>
      </c>
    </row>
    <row r="56" spans="1:12">
      <c r="A56" s="114"/>
      <c r="B56" s="112"/>
      <c r="C56" s="114" t="s">
        <v>6</v>
      </c>
      <c r="D56" s="114"/>
      <c r="E56" s="114"/>
      <c r="F56" s="36">
        <v>0</v>
      </c>
      <c r="G56" s="36">
        <v>0</v>
      </c>
      <c r="H56" s="36">
        <v>0</v>
      </c>
      <c r="I56" s="82"/>
      <c r="J56" s="36">
        <v>0</v>
      </c>
      <c r="K56" s="36">
        <v>0</v>
      </c>
      <c r="L56" s="36">
        <v>0</v>
      </c>
    </row>
    <row r="57" spans="1:12" ht="17.25" customHeight="1">
      <c r="A57" s="12"/>
      <c r="B57" s="110" t="s">
        <v>160</v>
      </c>
      <c r="C57" s="113" t="s">
        <v>27</v>
      </c>
      <c r="D57" s="113"/>
      <c r="E57" s="113"/>
      <c r="F57" s="35">
        <f>F58+F59</f>
        <v>0</v>
      </c>
      <c r="G57" s="35">
        <f>G58+G59+G60+G61</f>
        <v>0</v>
      </c>
      <c r="H57" s="35">
        <f t="shared" ref="H57:I57" si="11">H58+H59+H60+H61</f>
        <v>222.03377</v>
      </c>
      <c r="I57" s="48" t="e">
        <f t="shared" si="11"/>
        <v>#DIV/0!</v>
      </c>
      <c r="J57" s="35">
        <v>0</v>
      </c>
      <c r="K57" s="35">
        <v>0</v>
      </c>
      <c r="L57" s="35">
        <v>0</v>
      </c>
    </row>
    <row r="58" spans="1:12" ht="24">
      <c r="A58" s="12"/>
      <c r="B58" s="111"/>
      <c r="C58" s="114" t="s">
        <v>3</v>
      </c>
      <c r="D58" s="38"/>
      <c r="E58" s="38" t="s">
        <v>4</v>
      </c>
      <c r="F58" s="36">
        <v>0</v>
      </c>
      <c r="G58" s="36">
        <v>0</v>
      </c>
      <c r="H58" s="36">
        <v>22.202999999999999</v>
      </c>
      <c r="I58" s="49"/>
      <c r="J58" s="36">
        <v>0</v>
      </c>
      <c r="K58" s="36">
        <v>0</v>
      </c>
      <c r="L58" s="36">
        <v>0</v>
      </c>
    </row>
    <row r="59" spans="1:12" ht="25.5" customHeight="1">
      <c r="A59" s="12"/>
      <c r="B59" s="111"/>
      <c r="C59" s="114"/>
      <c r="D59" s="38"/>
      <c r="E59" s="38" t="s">
        <v>29</v>
      </c>
      <c r="F59" s="36">
        <v>0</v>
      </c>
      <c r="G59" s="36">
        <v>0</v>
      </c>
      <c r="H59" s="36">
        <v>2</v>
      </c>
      <c r="I59" s="49"/>
      <c r="J59" s="36">
        <v>0</v>
      </c>
      <c r="K59" s="36">
        <v>0</v>
      </c>
      <c r="L59" s="36">
        <v>0</v>
      </c>
    </row>
    <row r="60" spans="1:12" ht="15" customHeight="1">
      <c r="A60" s="12"/>
      <c r="B60" s="111"/>
      <c r="C60" s="114"/>
      <c r="D60" s="38"/>
      <c r="E60" s="38" t="s">
        <v>124</v>
      </c>
      <c r="F60" s="36">
        <v>0</v>
      </c>
      <c r="G60" s="36">
        <v>0</v>
      </c>
      <c r="H60" s="36">
        <v>197.83077</v>
      </c>
      <c r="I60" s="81" t="e">
        <f>H60/F60*100</f>
        <v>#DIV/0!</v>
      </c>
      <c r="J60" s="36">
        <v>0</v>
      </c>
      <c r="K60" s="36">
        <v>0</v>
      </c>
      <c r="L60" s="36">
        <v>0</v>
      </c>
    </row>
    <row r="61" spans="1:12" ht="15" customHeight="1">
      <c r="A61" s="12"/>
      <c r="B61" s="111"/>
      <c r="C61" s="114"/>
      <c r="D61" s="38"/>
      <c r="E61" s="38" t="s">
        <v>31</v>
      </c>
      <c r="F61" s="36">
        <v>0</v>
      </c>
      <c r="G61" s="36">
        <v>0</v>
      </c>
      <c r="H61" s="36">
        <v>0</v>
      </c>
      <c r="I61" s="81">
        <v>0</v>
      </c>
      <c r="J61" s="36">
        <v>0</v>
      </c>
      <c r="K61" s="36">
        <v>0</v>
      </c>
      <c r="L61" s="36">
        <v>0</v>
      </c>
    </row>
    <row r="62" spans="1:12">
      <c r="A62" s="12"/>
      <c r="B62" s="111"/>
      <c r="C62" s="114" t="s">
        <v>7</v>
      </c>
      <c r="D62" s="114"/>
      <c r="E62" s="114"/>
      <c r="F62" s="36">
        <v>0</v>
      </c>
      <c r="G62" s="36">
        <v>0</v>
      </c>
      <c r="H62" s="36">
        <v>0</v>
      </c>
      <c r="I62" s="81">
        <v>0</v>
      </c>
      <c r="J62" s="36">
        <v>0</v>
      </c>
      <c r="K62" s="36">
        <v>0</v>
      </c>
      <c r="L62" s="36">
        <v>0</v>
      </c>
    </row>
    <row r="63" spans="1:12">
      <c r="A63" s="12"/>
      <c r="B63" s="112"/>
      <c r="C63" s="114" t="s">
        <v>6</v>
      </c>
      <c r="D63" s="114"/>
      <c r="E63" s="114"/>
      <c r="F63" s="36">
        <v>0</v>
      </c>
      <c r="G63" s="36">
        <v>0</v>
      </c>
      <c r="H63" s="36">
        <v>0</v>
      </c>
      <c r="I63" s="81">
        <v>0</v>
      </c>
      <c r="J63" s="36">
        <v>0</v>
      </c>
      <c r="K63" s="36">
        <v>0</v>
      </c>
      <c r="L63" s="36">
        <v>0</v>
      </c>
    </row>
    <row r="64" spans="1:12">
      <c r="A64" s="12"/>
      <c r="B64" s="39"/>
      <c r="C64" s="12"/>
      <c r="D64" s="12"/>
      <c r="E64" s="12"/>
      <c r="F64" s="44"/>
      <c r="G64" s="44"/>
      <c r="H64" s="44"/>
      <c r="I64" s="82"/>
    </row>
    <row r="65" spans="1:9">
      <c r="A65" s="11"/>
      <c r="B65" s="12"/>
      <c r="C65" s="11"/>
      <c r="D65" s="11"/>
      <c r="E65" s="11"/>
      <c r="F65" s="83"/>
      <c r="G65" s="83"/>
      <c r="H65" s="83"/>
      <c r="I65" s="82"/>
    </row>
    <row r="66" spans="1:9">
      <c r="A66" s="21" t="s">
        <v>128</v>
      </c>
      <c r="B66" s="21" t="s">
        <v>128</v>
      </c>
      <c r="C66" s="21"/>
      <c r="D66" s="21"/>
      <c r="E66" s="21"/>
      <c r="F66" s="84"/>
      <c r="G66" s="84"/>
      <c r="H66" s="84"/>
      <c r="I66" s="82"/>
    </row>
    <row r="67" spans="1:9">
      <c r="A67" s="21"/>
      <c r="B67" s="21" t="s">
        <v>186</v>
      </c>
      <c r="C67" s="21"/>
      <c r="D67" s="21"/>
      <c r="E67" s="21"/>
      <c r="F67" s="84"/>
      <c r="G67" s="84"/>
      <c r="H67" s="84"/>
      <c r="I67" s="82"/>
    </row>
    <row r="68" spans="1:9">
      <c r="A68" s="21"/>
      <c r="B68" s="21"/>
      <c r="C68" s="21"/>
      <c r="D68" s="21"/>
      <c r="E68" s="21"/>
      <c r="F68" s="84"/>
      <c r="G68" s="84"/>
      <c r="H68" s="84"/>
      <c r="I68" s="82"/>
    </row>
    <row r="69" spans="1:9">
      <c r="A69" s="11"/>
      <c r="B69" s="12"/>
      <c r="C69" s="11"/>
      <c r="D69" s="11"/>
      <c r="E69" s="11"/>
      <c r="F69" s="83"/>
      <c r="G69" s="83"/>
      <c r="H69" s="83"/>
      <c r="I69" s="82"/>
    </row>
    <row r="70" spans="1:9">
      <c r="A70" s="11"/>
      <c r="B70" s="12"/>
      <c r="C70" s="11"/>
      <c r="D70" s="11"/>
      <c r="E70" s="11"/>
      <c r="F70" s="83"/>
      <c r="G70" s="83"/>
      <c r="H70" s="83"/>
      <c r="I70" s="82"/>
    </row>
    <row r="71" spans="1:9">
      <c r="A71" s="11"/>
      <c r="B71" s="12"/>
      <c r="C71" s="11"/>
      <c r="D71" s="11"/>
      <c r="E71" s="11"/>
      <c r="F71" s="83"/>
      <c r="G71" s="83"/>
      <c r="H71" s="83"/>
      <c r="I71" s="82"/>
    </row>
    <row r="72" spans="1:9">
      <c r="A72" s="11"/>
      <c r="B72" s="12"/>
      <c r="C72" s="11"/>
      <c r="D72" s="11"/>
      <c r="E72" s="11"/>
      <c r="F72" s="83"/>
      <c r="G72" s="83"/>
      <c r="H72" s="83"/>
      <c r="I72" s="82"/>
    </row>
    <row r="73" spans="1:9">
      <c r="A73" s="11"/>
      <c r="B73" s="12"/>
      <c r="C73" s="11"/>
      <c r="D73" s="11"/>
      <c r="E73" s="11"/>
      <c r="F73" s="83"/>
      <c r="G73" s="83"/>
      <c r="H73" s="83"/>
      <c r="I73" s="82"/>
    </row>
    <row r="74" spans="1:9">
      <c r="A74" s="11"/>
      <c r="B74" s="12"/>
      <c r="C74" s="11"/>
      <c r="D74" s="11"/>
      <c r="E74" s="11"/>
      <c r="F74" s="83"/>
      <c r="G74" s="83"/>
      <c r="H74" s="83"/>
      <c r="I74" s="82"/>
    </row>
    <row r="75" spans="1:9">
      <c r="A75" s="11"/>
      <c r="B75" s="12"/>
      <c r="C75" s="11"/>
      <c r="D75" s="11"/>
      <c r="E75" s="11"/>
      <c r="F75" s="83"/>
      <c r="G75" s="83"/>
      <c r="H75" s="83"/>
      <c r="I75" s="82"/>
    </row>
    <row r="76" spans="1:9">
      <c r="A76" s="11"/>
      <c r="B76" s="12"/>
      <c r="C76" s="11"/>
      <c r="D76" s="11"/>
      <c r="E76" s="11"/>
      <c r="F76" s="83"/>
      <c r="G76" s="83"/>
      <c r="H76" s="83"/>
      <c r="I76" s="82"/>
    </row>
    <row r="77" spans="1:9">
      <c r="A77" s="11"/>
      <c r="B77" s="12"/>
      <c r="C77" s="11"/>
      <c r="D77" s="11"/>
      <c r="E77" s="11"/>
      <c r="F77" s="83"/>
      <c r="G77" s="83"/>
      <c r="H77" s="83"/>
      <c r="I77" s="82"/>
    </row>
    <row r="78" spans="1:9">
      <c r="A78" s="2"/>
      <c r="H78" s="85"/>
    </row>
  </sheetData>
  <mergeCells count="62">
    <mergeCell ref="A10:A11"/>
    <mergeCell ref="F10:F11"/>
    <mergeCell ref="G10:G11"/>
    <mergeCell ref="H10:H11"/>
    <mergeCell ref="C9:E11"/>
    <mergeCell ref="B9:B11"/>
    <mergeCell ref="C12:E12"/>
    <mergeCell ref="B29:B35"/>
    <mergeCell ref="C29:E29"/>
    <mergeCell ref="C30:D33"/>
    <mergeCell ref="C34:E34"/>
    <mergeCell ref="C35:E35"/>
    <mergeCell ref="C27:E27"/>
    <mergeCell ref="C28:E28"/>
    <mergeCell ref="A13:A19"/>
    <mergeCell ref="B13:B19"/>
    <mergeCell ref="C13:E13"/>
    <mergeCell ref="C14:C17"/>
    <mergeCell ref="D14:E14"/>
    <mergeCell ref="D15:E15"/>
    <mergeCell ref="D17:E17"/>
    <mergeCell ref="C18:E18"/>
    <mergeCell ref="C19:E19"/>
    <mergeCell ref="A29:A35"/>
    <mergeCell ref="A36:A42"/>
    <mergeCell ref="A43:A49"/>
    <mergeCell ref="C36:E36"/>
    <mergeCell ref="C41:E41"/>
    <mergeCell ref="C42:E42"/>
    <mergeCell ref="B36:B42"/>
    <mergeCell ref="C37:C40"/>
    <mergeCell ref="B43:B49"/>
    <mergeCell ref="C43:E43"/>
    <mergeCell ref="C44:C47"/>
    <mergeCell ref="C48:E48"/>
    <mergeCell ref="C49:E49"/>
    <mergeCell ref="A20:A28"/>
    <mergeCell ref="B20:B28"/>
    <mergeCell ref="C20:E20"/>
    <mergeCell ref="C21:D24"/>
    <mergeCell ref="C25:E25"/>
    <mergeCell ref="C26:E26"/>
    <mergeCell ref="A50:A56"/>
    <mergeCell ref="B50:B56"/>
    <mergeCell ref="C50:E50"/>
    <mergeCell ref="C51:C54"/>
    <mergeCell ref="C55:E55"/>
    <mergeCell ref="C56:E56"/>
    <mergeCell ref="B57:B63"/>
    <mergeCell ref="C57:E57"/>
    <mergeCell ref="C58:C61"/>
    <mergeCell ref="C62:E62"/>
    <mergeCell ref="C63:E63"/>
    <mergeCell ref="J10:J11"/>
    <mergeCell ref="K10:K11"/>
    <mergeCell ref="L10:L11"/>
    <mergeCell ref="F9:L9"/>
    <mergeCell ref="H1:L1"/>
    <mergeCell ref="B2:L2"/>
    <mergeCell ref="B3:L3"/>
    <mergeCell ref="B4:L4"/>
    <mergeCell ref="H8:L8"/>
  </mergeCells>
  <pageMargins left="0.70866141732283472" right="0" top="0.74803149606299213" bottom="0" header="0.31496062992125984" footer="0.31496062992125984"/>
  <pageSetup paperSize="9" scale="50"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Q288"/>
  <sheetViews>
    <sheetView tabSelected="1" view="pageBreakPreview" zoomScale="110" zoomScaleNormal="110" zoomScaleSheetLayoutView="110" workbookViewId="0">
      <selection activeCell="H16" sqref="H16"/>
    </sheetView>
  </sheetViews>
  <sheetFormatPr defaultRowHeight="15"/>
  <cols>
    <col min="1" max="1" width="65.42578125" customWidth="1"/>
    <col min="2" max="2" width="6" customWidth="1"/>
    <col min="3" max="3" width="7.140625" customWidth="1"/>
    <col min="4" max="4" width="15.7109375" customWidth="1"/>
    <col min="5" max="5" width="6.140625" customWidth="1"/>
    <col min="6" max="6" width="12.5703125" style="14" customWidth="1"/>
    <col min="7" max="7" width="12.28515625" style="14" customWidth="1"/>
    <col min="8" max="8" width="12.7109375" style="14" customWidth="1"/>
    <col min="9" max="9" width="12.42578125" style="67" customWidth="1"/>
    <col min="10" max="10" width="12.7109375" style="67" customWidth="1"/>
    <col min="11" max="11" width="12.7109375" style="68" customWidth="1"/>
    <col min="13" max="13" width="9.28515625" bestFit="1" customWidth="1"/>
    <col min="14" max="14" width="11.5703125" customWidth="1"/>
    <col min="15" max="16" width="10.28515625" bestFit="1" customWidth="1"/>
    <col min="17" max="17" width="9.28515625" bestFit="1" customWidth="1"/>
  </cols>
  <sheetData>
    <row r="1" spans="1:13" ht="16.5" customHeight="1">
      <c r="F1" s="105" t="s">
        <v>130</v>
      </c>
      <c r="G1" s="105"/>
      <c r="H1" s="105"/>
      <c r="I1" s="105"/>
      <c r="J1" s="105"/>
      <c r="K1" s="105"/>
    </row>
    <row r="2" spans="1:13" ht="15" customHeight="1">
      <c r="A2" s="107" t="s">
        <v>131</v>
      </c>
      <c r="B2" s="107"/>
      <c r="C2" s="107"/>
      <c r="D2" s="107"/>
      <c r="E2" s="107"/>
      <c r="F2" s="107"/>
      <c r="G2" s="107"/>
      <c r="H2" s="107"/>
      <c r="I2" s="107"/>
      <c r="J2" s="107"/>
      <c r="K2" s="107"/>
    </row>
    <row r="3" spans="1:13" ht="26.25" customHeight="1">
      <c r="A3" s="149" t="s">
        <v>132</v>
      </c>
      <c r="B3" s="149"/>
      <c r="C3" s="149"/>
      <c r="D3" s="149"/>
      <c r="E3" s="149"/>
      <c r="F3" s="149"/>
      <c r="G3" s="149"/>
      <c r="H3" s="149"/>
      <c r="I3" s="149"/>
      <c r="J3" s="149"/>
      <c r="K3" s="149"/>
    </row>
    <row r="4" spans="1:13">
      <c r="A4" s="108" t="s">
        <v>8</v>
      </c>
      <c r="B4" s="108"/>
      <c r="C4" s="108"/>
      <c r="D4" s="108"/>
      <c r="E4" s="108"/>
      <c r="F4" s="108"/>
      <c r="G4" s="108"/>
      <c r="H4" s="108"/>
      <c r="I4" s="108"/>
      <c r="J4" s="108"/>
      <c r="K4" s="108"/>
    </row>
    <row r="5" spans="1:13" ht="20.25" customHeight="1">
      <c r="A5" s="107" t="s">
        <v>133</v>
      </c>
      <c r="B5" s="107"/>
      <c r="C5" s="107"/>
      <c r="D5" s="107"/>
      <c r="E5" s="107"/>
      <c r="F5" s="107"/>
      <c r="G5" s="107"/>
      <c r="H5" s="107"/>
      <c r="I5" s="107"/>
      <c r="J5" s="107"/>
      <c r="K5" s="107"/>
    </row>
    <row r="6" spans="1:13" ht="15.75">
      <c r="A6" s="23"/>
      <c r="B6" s="23"/>
      <c r="C6" s="23"/>
      <c r="D6" s="23"/>
      <c r="E6" s="23"/>
      <c r="F6" s="66"/>
      <c r="G6" s="150" t="s">
        <v>28</v>
      </c>
      <c r="H6" s="150"/>
      <c r="I6" s="150"/>
      <c r="J6" s="150"/>
      <c r="K6" s="150"/>
    </row>
    <row r="7" spans="1:13">
      <c r="G7" s="45"/>
      <c r="H7" s="45"/>
    </row>
    <row r="8" spans="1:13">
      <c r="G8" s="64"/>
      <c r="H8" s="73"/>
    </row>
    <row r="9" spans="1:13" ht="25.5" customHeight="1">
      <c r="A9" s="124" t="s">
        <v>32</v>
      </c>
      <c r="B9" s="124" t="s">
        <v>16</v>
      </c>
      <c r="C9" s="124"/>
      <c r="D9" s="124"/>
      <c r="E9" s="124"/>
      <c r="F9" s="153" t="s">
        <v>153</v>
      </c>
      <c r="G9" s="153"/>
      <c r="H9" s="153"/>
      <c r="I9" s="153"/>
      <c r="J9" s="153"/>
      <c r="K9" s="153"/>
    </row>
    <row r="10" spans="1:13" ht="49.5" customHeight="1">
      <c r="A10" s="124"/>
      <c r="B10" s="3" t="s">
        <v>10</v>
      </c>
      <c r="C10" s="3" t="s">
        <v>17</v>
      </c>
      <c r="D10" s="3" t="s">
        <v>11</v>
      </c>
      <c r="E10" s="3" t="s">
        <v>12</v>
      </c>
      <c r="F10" s="63" t="s">
        <v>171</v>
      </c>
      <c r="G10" s="63" t="s">
        <v>154</v>
      </c>
      <c r="H10" s="63" t="s">
        <v>155</v>
      </c>
      <c r="I10" s="63" t="s">
        <v>172</v>
      </c>
      <c r="J10" s="74" t="s">
        <v>173</v>
      </c>
      <c r="K10" s="69" t="s">
        <v>174</v>
      </c>
      <c r="L10" s="46"/>
      <c r="M10" s="46"/>
    </row>
    <row r="11" spans="1:13" ht="13.5" customHeight="1">
      <c r="A11" s="3">
        <v>1</v>
      </c>
      <c r="B11" s="3">
        <v>2</v>
      </c>
      <c r="C11" s="3">
        <v>3</v>
      </c>
      <c r="D11" s="3">
        <v>4</v>
      </c>
      <c r="E11" s="3">
        <v>5</v>
      </c>
      <c r="F11" s="40">
        <v>6</v>
      </c>
      <c r="G11" s="40">
        <v>7</v>
      </c>
      <c r="H11" s="74">
        <v>8</v>
      </c>
      <c r="I11" s="53">
        <v>9</v>
      </c>
      <c r="J11" s="53">
        <v>10</v>
      </c>
      <c r="K11" s="70">
        <v>11</v>
      </c>
      <c r="L11" s="46"/>
      <c r="M11" s="46"/>
    </row>
    <row r="12" spans="1:13" ht="13.5" customHeight="1">
      <c r="A12" s="152" t="s">
        <v>113</v>
      </c>
      <c r="B12" s="154"/>
      <c r="C12" s="154"/>
      <c r="D12" s="154"/>
      <c r="E12" s="154"/>
      <c r="F12" s="154"/>
      <c r="G12" s="154"/>
      <c r="H12" s="154"/>
      <c r="I12" s="154"/>
      <c r="J12" s="154"/>
      <c r="K12" s="155"/>
    </row>
    <row r="13" spans="1:13" ht="13.5" customHeight="1">
      <c r="A13" s="31"/>
      <c r="B13" s="19" t="s">
        <v>134</v>
      </c>
      <c r="C13" s="19" t="s">
        <v>14</v>
      </c>
      <c r="D13" s="19" t="s">
        <v>14</v>
      </c>
      <c r="E13" s="19" t="s">
        <v>14</v>
      </c>
      <c r="F13" s="41">
        <v>0</v>
      </c>
      <c r="G13" s="41">
        <f>G16+G93+G193</f>
        <v>677250.63719000015</v>
      </c>
      <c r="H13" s="188">
        <f>H16+H93+H193+H280</f>
        <v>730465.37482999987</v>
      </c>
      <c r="I13" s="160">
        <f>I16+I93+I193+I280</f>
        <v>645683.10436999996</v>
      </c>
      <c r="J13" s="160">
        <f>J16+J93+J193+J280</f>
        <v>547832.84175999998</v>
      </c>
      <c r="K13" s="161">
        <f>K16+K93+K193+K280+0.001</f>
        <v>540062.09625000006</v>
      </c>
    </row>
    <row r="14" spans="1:13" ht="13.5" customHeight="1">
      <c r="A14" s="31"/>
      <c r="B14" s="19" t="s">
        <v>18</v>
      </c>
      <c r="C14" s="19" t="s">
        <v>14</v>
      </c>
      <c r="D14" s="19" t="s">
        <v>14</v>
      </c>
      <c r="E14" s="19" t="s">
        <v>14</v>
      </c>
      <c r="F14" s="41">
        <f>F17+F94+F194+F253+F263</f>
        <v>700181.49600000004</v>
      </c>
      <c r="G14" s="41">
        <f>G17+G94+G194+G253+G263</f>
        <v>0</v>
      </c>
      <c r="H14" s="47">
        <f>H17+H94+H194+H253+H263</f>
        <v>0</v>
      </c>
      <c r="I14" s="57">
        <f>I17+I94+I194+I253+I263</f>
        <v>0</v>
      </c>
      <c r="J14" s="57">
        <f>J17+J94+J194+J253+J263</f>
        <v>0</v>
      </c>
      <c r="K14" s="58">
        <f>K17+K94+K194+K253+K263</f>
        <v>0</v>
      </c>
    </row>
    <row r="15" spans="1:13" ht="13.5" customHeight="1">
      <c r="A15" s="151" t="s">
        <v>114</v>
      </c>
      <c r="B15" s="151"/>
      <c r="C15" s="151"/>
      <c r="D15" s="151"/>
      <c r="E15" s="151"/>
      <c r="F15" s="151"/>
      <c r="G15" s="151"/>
      <c r="H15" s="152"/>
      <c r="I15" s="53"/>
      <c r="J15" s="53"/>
      <c r="K15" s="42"/>
    </row>
    <row r="16" spans="1:13" ht="13.5" customHeight="1">
      <c r="A16" s="28" t="s">
        <v>33</v>
      </c>
      <c r="B16" s="19" t="s">
        <v>134</v>
      </c>
      <c r="C16" s="19" t="s">
        <v>103</v>
      </c>
      <c r="D16" s="19" t="s">
        <v>40</v>
      </c>
      <c r="E16" s="19" t="s">
        <v>14</v>
      </c>
      <c r="F16" s="41">
        <v>0</v>
      </c>
      <c r="G16" s="41">
        <f>G18+G23</f>
        <v>295079.74186000007</v>
      </c>
      <c r="H16" s="160">
        <f>H18+H23</f>
        <v>307551.26193999994</v>
      </c>
      <c r="I16" s="160">
        <f t="shared" ref="I16:K16" si="0">I18+I23</f>
        <v>240162.06152999998</v>
      </c>
      <c r="J16" s="160">
        <f t="shared" si="0"/>
        <v>201917.28154</v>
      </c>
      <c r="K16" s="161">
        <f t="shared" si="0"/>
        <v>210299.70657000001</v>
      </c>
    </row>
    <row r="17" spans="1:11" ht="13.5" customHeight="1">
      <c r="A17" s="28" t="s">
        <v>33</v>
      </c>
      <c r="B17" s="19" t="s">
        <v>18</v>
      </c>
      <c r="C17" s="19" t="s">
        <v>39</v>
      </c>
      <c r="D17" s="19" t="s">
        <v>40</v>
      </c>
      <c r="E17" s="19" t="s">
        <v>14</v>
      </c>
      <c r="F17" s="41">
        <f>F19</f>
        <v>302687.59700000007</v>
      </c>
      <c r="G17" s="41">
        <v>0</v>
      </c>
      <c r="H17" s="47">
        <v>0</v>
      </c>
      <c r="I17" s="47">
        <v>0</v>
      </c>
      <c r="J17" s="47">
        <v>0</v>
      </c>
      <c r="K17" s="41">
        <v>0</v>
      </c>
    </row>
    <row r="18" spans="1:11" ht="16.5" customHeight="1">
      <c r="A18" s="128" t="s">
        <v>37</v>
      </c>
      <c r="B18" s="19" t="s">
        <v>134</v>
      </c>
      <c r="C18" s="19" t="s">
        <v>39</v>
      </c>
      <c r="D18" s="19" t="s">
        <v>40</v>
      </c>
      <c r="E18" s="19" t="s">
        <v>21</v>
      </c>
      <c r="F18" s="41">
        <v>0</v>
      </c>
      <c r="G18" s="35">
        <f>G24+G28+G36+G45+G49+G53+G67+G76+G82+G86</f>
        <v>294877.97186000005</v>
      </c>
      <c r="H18" s="48">
        <f>H25+H28+H36+H53+H67+H77+H74+H90</f>
        <v>307444.91693999997</v>
      </c>
      <c r="I18" s="48">
        <f>I25+I28+I36+I53+I67+I77+I74</f>
        <v>240162.06152999998</v>
      </c>
      <c r="J18" s="48">
        <f>J25+J28+J36+J53+J67+J77+J74</f>
        <v>201917.28154</v>
      </c>
      <c r="K18" s="35">
        <f>K25+K28+K36+K53+K67+K77+K74</f>
        <v>210299.70657000001</v>
      </c>
    </row>
    <row r="19" spans="1:11" ht="15.75" customHeight="1">
      <c r="A19" s="129"/>
      <c r="B19" s="19" t="s">
        <v>18</v>
      </c>
      <c r="C19" s="19" t="s">
        <v>39</v>
      </c>
      <c r="D19" s="19" t="s">
        <v>40</v>
      </c>
      <c r="E19" s="19" t="s">
        <v>21</v>
      </c>
      <c r="F19" s="35">
        <f>F27+F32+F42+F48+F52+F59+F71+F79+F81+F85+F89+0.02</f>
        <v>302687.59700000007</v>
      </c>
      <c r="G19" s="35">
        <v>0</v>
      </c>
      <c r="H19" s="48">
        <v>0</v>
      </c>
      <c r="I19" s="37">
        <v>0</v>
      </c>
      <c r="J19" s="37">
        <v>0</v>
      </c>
      <c r="K19" s="37">
        <v>0</v>
      </c>
    </row>
    <row r="20" spans="1:11" ht="0.75" customHeight="1">
      <c r="A20" s="129"/>
      <c r="B20" s="5" t="s">
        <v>18</v>
      </c>
      <c r="C20" s="5" t="s">
        <v>34</v>
      </c>
      <c r="D20" s="5" t="s">
        <v>35</v>
      </c>
      <c r="E20" s="5" t="s">
        <v>21</v>
      </c>
      <c r="F20" s="36" t="e">
        <f>#REF!</f>
        <v>#REF!</v>
      </c>
      <c r="G20" s="36"/>
      <c r="H20" s="49"/>
      <c r="I20" s="53"/>
      <c r="J20" s="53"/>
      <c r="K20" s="42"/>
    </row>
    <row r="21" spans="1:11" ht="16.5" hidden="1" customHeight="1">
      <c r="A21" s="129"/>
      <c r="B21" s="5" t="s">
        <v>18</v>
      </c>
      <c r="C21" s="5" t="s">
        <v>19</v>
      </c>
      <c r="D21" s="6" t="s">
        <v>36</v>
      </c>
      <c r="E21" s="6" t="s">
        <v>21</v>
      </c>
      <c r="F21" s="42">
        <f t="shared" ref="F21" si="1">F22</f>
        <v>0</v>
      </c>
      <c r="G21" s="42">
        <v>0</v>
      </c>
      <c r="H21" s="71">
        <v>0</v>
      </c>
      <c r="I21" s="53"/>
      <c r="J21" s="53"/>
      <c r="K21" s="42"/>
    </row>
    <row r="22" spans="1:11" ht="15" hidden="1" customHeight="1">
      <c r="A22" s="129"/>
      <c r="B22" s="5" t="s">
        <v>18</v>
      </c>
      <c r="C22" s="5" t="s">
        <v>19</v>
      </c>
      <c r="D22" s="6" t="s">
        <v>36</v>
      </c>
      <c r="E22" s="6" t="s">
        <v>20</v>
      </c>
      <c r="F22" s="42">
        <v>0</v>
      </c>
      <c r="G22" s="42">
        <v>0</v>
      </c>
      <c r="H22" s="71">
        <v>0</v>
      </c>
      <c r="I22" s="53"/>
      <c r="J22" s="53"/>
      <c r="K22" s="42"/>
    </row>
    <row r="23" spans="1:11" ht="15" customHeight="1">
      <c r="A23" s="130"/>
      <c r="B23" s="19" t="s">
        <v>134</v>
      </c>
      <c r="C23" s="19" t="s">
        <v>157</v>
      </c>
      <c r="D23" s="19" t="s">
        <v>40</v>
      </c>
      <c r="E23" s="19" t="s">
        <v>21</v>
      </c>
      <c r="F23" s="42">
        <v>0</v>
      </c>
      <c r="G23" s="37">
        <f>G40+G65</f>
        <v>201.77</v>
      </c>
      <c r="H23" s="50">
        <f>H40</f>
        <v>106.345</v>
      </c>
      <c r="I23" s="50">
        <f t="shared" ref="I23:K23" si="2">I40</f>
        <v>0</v>
      </c>
      <c r="J23" s="50">
        <f t="shared" si="2"/>
        <v>0</v>
      </c>
      <c r="K23" s="37">
        <f t="shared" si="2"/>
        <v>0</v>
      </c>
    </row>
    <row r="24" spans="1:11" ht="15" customHeight="1">
      <c r="A24" s="138" t="s">
        <v>38</v>
      </c>
      <c r="B24" s="15" t="s">
        <v>134</v>
      </c>
      <c r="C24" s="15" t="s">
        <v>39</v>
      </c>
      <c r="D24" s="19" t="s">
        <v>41</v>
      </c>
      <c r="E24" s="19" t="s">
        <v>21</v>
      </c>
      <c r="F24" s="37">
        <f t="shared" ref="F24:K24" si="3">F25</f>
        <v>0</v>
      </c>
      <c r="G24" s="37">
        <f t="shared" si="3"/>
        <v>636.82799999999997</v>
      </c>
      <c r="H24" s="50">
        <f t="shared" si="3"/>
        <v>575.52800000000002</v>
      </c>
      <c r="I24" s="101">
        <f t="shared" si="3"/>
        <v>559.57799999999997</v>
      </c>
      <c r="J24" s="101">
        <f t="shared" si="3"/>
        <v>358.65899999999999</v>
      </c>
      <c r="K24" s="37">
        <f t="shared" si="3"/>
        <v>367.87</v>
      </c>
    </row>
    <row r="25" spans="1:11" ht="44.25" customHeight="1">
      <c r="A25" s="138"/>
      <c r="B25" s="13" t="s">
        <v>134</v>
      </c>
      <c r="C25" s="13" t="s">
        <v>39</v>
      </c>
      <c r="D25" s="5" t="s">
        <v>41</v>
      </c>
      <c r="E25" s="5" t="s">
        <v>22</v>
      </c>
      <c r="F25" s="42">
        <v>0</v>
      </c>
      <c r="G25" s="42">
        <v>636.82799999999997</v>
      </c>
      <c r="H25" s="71">
        <v>575.52800000000002</v>
      </c>
      <c r="I25" s="53">
        <v>559.57799999999997</v>
      </c>
      <c r="J25" s="53">
        <v>358.65899999999999</v>
      </c>
      <c r="K25" s="53">
        <v>367.87</v>
      </c>
    </row>
    <row r="26" spans="1:11" ht="21" customHeight="1">
      <c r="A26" s="138"/>
      <c r="B26" s="15" t="s">
        <v>18</v>
      </c>
      <c r="C26" s="15" t="s">
        <v>39</v>
      </c>
      <c r="D26" s="19" t="s">
        <v>41</v>
      </c>
      <c r="E26" s="19" t="s">
        <v>21</v>
      </c>
      <c r="F26" s="37">
        <f>F27</f>
        <v>662.82</v>
      </c>
      <c r="G26" s="37">
        <f>G27</f>
        <v>0</v>
      </c>
      <c r="H26" s="50">
        <f>H27</f>
        <v>0</v>
      </c>
      <c r="I26" s="37">
        <v>0</v>
      </c>
      <c r="J26" s="37">
        <v>0</v>
      </c>
      <c r="K26" s="37">
        <v>0</v>
      </c>
    </row>
    <row r="27" spans="1:11" ht="21" customHeight="1">
      <c r="A27" s="138"/>
      <c r="B27" s="13" t="s">
        <v>18</v>
      </c>
      <c r="C27" s="13" t="s">
        <v>39</v>
      </c>
      <c r="D27" s="5" t="s">
        <v>41</v>
      </c>
      <c r="E27" s="5" t="s">
        <v>22</v>
      </c>
      <c r="F27" s="36">
        <v>662.82</v>
      </c>
      <c r="G27" s="36">
        <v>0</v>
      </c>
      <c r="H27" s="49">
        <v>0</v>
      </c>
      <c r="I27" s="42">
        <v>0</v>
      </c>
      <c r="J27" s="42">
        <v>0</v>
      </c>
      <c r="K27" s="42">
        <v>0</v>
      </c>
    </row>
    <row r="28" spans="1:11" ht="21" customHeight="1">
      <c r="A28" s="134" t="s">
        <v>42</v>
      </c>
      <c r="B28" s="15" t="s">
        <v>134</v>
      </c>
      <c r="C28" s="15" t="s">
        <v>39</v>
      </c>
      <c r="D28" s="19" t="s">
        <v>43</v>
      </c>
      <c r="E28" s="19" t="s">
        <v>21</v>
      </c>
      <c r="F28" s="35">
        <v>0</v>
      </c>
      <c r="G28" s="35">
        <f>G29+G30+G31</f>
        <v>1329.383</v>
      </c>
      <c r="H28" s="48">
        <f>H29+H30+H31</f>
        <v>1302.5030000000002</v>
      </c>
      <c r="I28" s="48">
        <f t="shared" ref="I28:K28" si="4">I29+I30+I31</f>
        <v>1295.7811999999999</v>
      </c>
      <c r="J28" s="48">
        <f t="shared" si="4"/>
        <v>775.82899999999995</v>
      </c>
      <c r="K28" s="35">
        <f t="shared" si="4"/>
        <v>795.89300000000003</v>
      </c>
    </row>
    <row r="29" spans="1:11" ht="21" customHeight="1">
      <c r="A29" s="134"/>
      <c r="B29" s="13" t="s">
        <v>134</v>
      </c>
      <c r="C29" s="13" t="s">
        <v>39</v>
      </c>
      <c r="D29" s="5" t="s">
        <v>43</v>
      </c>
      <c r="E29" s="5" t="s">
        <v>22</v>
      </c>
      <c r="F29" s="36">
        <v>0</v>
      </c>
      <c r="G29" s="36">
        <v>1212.9829999999999</v>
      </c>
      <c r="H29" s="49">
        <v>1115.6705300000001</v>
      </c>
      <c r="I29" s="42">
        <v>742.85799999999995</v>
      </c>
      <c r="J29" s="42">
        <v>503.54</v>
      </c>
      <c r="K29" s="42">
        <v>503.54</v>
      </c>
    </row>
    <row r="30" spans="1:11" ht="21" customHeight="1">
      <c r="A30" s="134"/>
      <c r="B30" s="13" t="s">
        <v>134</v>
      </c>
      <c r="C30" s="13" t="s">
        <v>39</v>
      </c>
      <c r="D30" s="5" t="s">
        <v>43</v>
      </c>
      <c r="E30" s="5" t="s">
        <v>25</v>
      </c>
      <c r="F30" s="36">
        <v>0</v>
      </c>
      <c r="G30" s="36">
        <v>96.471999999999994</v>
      </c>
      <c r="H30" s="49">
        <v>166.90447</v>
      </c>
      <c r="I30" s="42">
        <v>513.06719999999996</v>
      </c>
      <c r="J30" s="42">
        <v>232.43299999999999</v>
      </c>
      <c r="K30" s="42">
        <v>252.49700000000001</v>
      </c>
    </row>
    <row r="31" spans="1:11" ht="21" customHeight="1">
      <c r="A31" s="134"/>
      <c r="B31" s="13" t="s">
        <v>134</v>
      </c>
      <c r="C31" s="13" t="s">
        <v>39</v>
      </c>
      <c r="D31" s="5" t="s">
        <v>43</v>
      </c>
      <c r="E31" s="5" t="s">
        <v>44</v>
      </c>
      <c r="F31" s="36">
        <v>0</v>
      </c>
      <c r="G31" s="36">
        <v>19.928000000000001</v>
      </c>
      <c r="H31" s="49">
        <v>19.928000000000001</v>
      </c>
      <c r="I31" s="42">
        <v>39.856000000000002</v>
      </c>
      <c r="J31" s="42">
        <v>39.856000000000002</v>
      </c>
      <c r="K31" s="42">
        <v>39.856000000000002</v>
      </c>
    </row>
    <row r="32" spans="1:11" ht="21" customHeight="1">
      <c r="A32" s="134"/>
      <c r="B32" s="15" t="s">
        <v>18</v>
      </c>
      <c r="C32" s="15" t="s">
        <v>39</v>
      </c>
      <c r="D32" s="19" t="s">
        <v>43</v>
      </c>
      <c r="E32" s="19" t="s">
        <v>21</v>
      </c>
      <c r="F32" s="35">
        <f t="shared" ref="F32" si="5">F33+F35+F34</f>
        <v>1388.7809999999999</v>
      </c>
      <c r="G32" s="35">
        <v>0</v>
      </c>
      <c r="H32" s="48">
        <v>0</v>
      </c>
      <c r="I32" s="48">
        <v>0</v>
      </c>
      <c r="J32" s="48">
        <v>0</v>
      </c>
      <c r="K32" s="35">
        <v>0</v>
      </c>
    </row>
    <row r="33" spans="1:11" ht="21.75" customHeight="1">
      <c r="A33" s="134"/>
      <c r="B33" s="13" t="s">
        <v>18</v>
      </c>
      <c r="C33" s="13" t="s">
        <v>39</v>
      </c>
      <c r="D33" s="5" t="s">
        <v>43</v>
      </c>
      <c r="E33" s="5" t="s">
        <v>22</v>
      </c>
      <c r="F33" s="36">
        <f>662.244+199.997</f>
        <v>862.24099999999999</v>
      </c>
      <c r="G33" s="36">
        <v>0</v>
      </c>
      <c r="H33" s="49">
        <v>0</v>
      </c>
      <c r="I33" s="49">
        <v>0</v>
      </c>
      <c r="J33" s="49">
        <v>0</v>
      </c>
      <c r="K33" s="36">
        <v>0</v>
      </c>
    </row>
    <row r="34" spans="1:11" ht="21.75" customHeight="1">
      <c r="A34" s="134"/>
      <c r="B34" s="13" t="s">
        <v>18</v>
      </c>
      <c r="C34" s="13" t="s">
        <v>39</v>
      </c>
      <c r="D34" s="5" t="s">
        <v>43</v>
      </c>
      <c r="E34" s="5" t="s">
        <v>25</v>
      </c>
      <c r="F34" s="36">
        <v>502.63</v>
      </c>
      <c r="G34" s="36">
        <v>0</v>
      </c>
      <c r="H34" s="49">
        <v>0</v>
      </c>
      <c r="I34" s="49">
        <v>0</v>
      </c>
      <c r="J34" s="49">
        <v>0</v>
      </c>
      <c r="K34" s="36">
        <v>0</v>
      </c>
    </row>
    <row r="35" spans="1:11" ht="19.5" customHeight="1">
      <c r="A35" s="134"/>
      <c r="B35" s="13" t="s">
        <v>18</v>
      </c>
      <c r="C35" s="13" t="s">
        <v>39</v>
      </c>
      <c r="D35" s="5" t="s">
        <v>43</v>
      </c>
      <c r="E35" s="5" t="s">
        <v>44</v>
      </c>
      <c r="F35" s="36">
        <v>23.91</v>
      </c>
      <c r="G35" s="36">
        <v>0</v>
      </c>
      <c r="H35" s="49">
        <v>0</v>
      </c>
      <c r="I35" s="49">
        <v>0</v>
      </c>
      <c r="J35" s="49">
        <v>0</v>
      </c>
      <c r="K35" s="36">
        <v>0</v>
      </c>
    </row>
    <row r="36" spans="1:11" ht="18.75" customHeight="1">
      <c r="A36" s="139" t="s">
        <v>45</v>
      </c>
      <c r="B36" s="15" t="s">
        <v>134</v>
      </c>
      <c r="C36" s="15" t="s">
        <v>39</v>
      </c>
      <c r="D36" s="19" t="s">
        <v>46</v>
      </c>
      <c r="E36" s="19" t="s">
        <v>21</v>
      </c>
      <c r="F36" s="35">
        <v>0</v>
      </c>
      <c r="G36" s="35">
        <f>G37+G39</f>
        <v>171903.50300000003</v>
      </c>
      <c r="H36" s="48">
        <f>H37+H39+H38</f>
        <v>194606.15547999999</v>
      </c>
      <c r="I36" s="48">
        <f t="shared" ref="I36:K36" si="6">I37+I39</f>
        <v>139097.25399999999</v>
      </c>
      <c r="J36" s="48">
        <f t="shared" si="6"/>
        <v>106836.852</v>
      </c>
      <c r="K36" s="35">
        <f t="shared" si="6"/>
        <v>109576.26</v>
      </c>
    </row>
    <row r="37" spans="1:11" ht="15" customHeight="1">
      <c r="A37" s="140"/>
      <c r="B37" s="13" t="s">
        <v>134</v>
      </c>
      <c r="C37" s="13" t="s">
        <v>39</v>
      </c>
      <c r="D37" s="5" t="s">
        <v>46</v>
      </c>
      <c r="E37" s="5" t="s">
        <v>22</v>
      </c>
      <c r="F37" s="36">
        <v>0</v>
      </c>
      <c r="G37" s="36">
        <v>170448.43178000001</v>
      </c>
      <c r="H37" s="49">
        <v>193187.57120999999</v>
      </c>
      <c r="I37" s="54">
        <v>139097.25399999999</v>
      </c>
      <c r="J37" s="54">
        <v>106836.852</v>
      </c>
      <c r="K37" s="54">
        <v>109576.26</v>
      </c>
    </row>
    <row r="38" spans="1:11" ht="15" customHeight="1">
      <c r="A38" s="140"/>
      <c r="B38" s="13" t="s">
        <v>134</v>
      </c>
      <c r="C38" s="13" t="s">
        <v>39</v>
      </c>
      <c r="D38" s="5" t="s">
        <v>46</v>
      </c>
      <c r="E38" s="5" t="s">
        <v>44</v>
      </c>
      <c r="F38" s="36">
        <v>0</v>
      </c>
      <c r="G38" s="36">
        <v>0</v>
      </c>
      <c r="H38" s="49">
        <v>752.87306999999998</v>
      </c>
      <c r="I38" s="54">
        <v>0</v>
      </c>
      <c r="J38" s="54">
        <v>0</v>
      </c>
      <c r="K38" s="54">
        <v>0</v>
      </c>
    </row>
    <row r="39" spans="1:11" ht="15" customHeight="1">
      <c r="A39" s="140"/>
      <c r="B39" s="13" t="s">
        <v>134</v>
      </c>
      <c r="C39" s="13" t="s">
        <v>39</v>
      </c>
      <c r="D39" s="5" t="s">
        <v>46</v>
      </c>
      <c r="E39" s="5" t="s">
        <v>25</v>
      </c>
      <c r="F39" s="36">
        <v>0</v>
      </c>
      <c r="G39" s="36">
        <v>1455.07122</v>
      </c>
      <c r="H39" s="49">
        <v>665.71119999999996</v>
      </c>
      <c r="I39" s="72">
        <v>0</v>
      </c>
      <c r="J39" s="72">
        <v>0</v>
      </c>
      <c r="K39" s="72">
        <v>0</v>
      </c>
    </row>
    <row r="40" spans="1:11" ht="15" customHeight="1">
      <c r="A40" s="140"/>
      <c r="B40" s="15" t="s">
        <v>134</v>
      </c>
      <c r="C40" s="15" t="s">
        <v>157</v>
      </c>
      <c r="D40" s="19" t="s">
        <v>46</v>
      </c>
      <c r="E40" s="19" t="s">
        <v>21</v>
      </c>
      <c r="F40" s="35">
        <v>0</v>
      </c>
      <c r="G40" s="35">
        <f>G41</f>
        <v>173.87</v>
      </c>
      <c r="H40" s="48">
        <f>H41</f>
        <v>106.345</v>
      </c>
      <c r="I40" s="48">
        <f t="shared" ref="I40:K40" si="7">I41</f>
        <v>0</v>
      </c>
      <c r="J40" s="48">
        <f t="shared" si="7"/>
        <v>0</v>
      </c>
      <c r="K40" s="35">
        <f t="shared" si="7"/>
        <v>0</v>
      </c>
    </row>
    <row r="41" spans="1:11" ht="15" customHeight="1">
      <c r="A41" s="140"/>
      <c r="B41" s="13" t="s">
        <v>134</v>
      </c>
      <c r="C41" s="13" t="s">
        <v>157</v>
      </c>
      <c r="D41" s="5" t="s">
        <v>46</v>
      </c>
      <c r="E41" s="5" t="s">
        <v>25</v>
      </c>
      <c r="F41" s="36">
        <v>0</v>
      </c>
      <c r="G41" s="36">
        <v>173.87</v>
      </c>
      <c r="H41" s="49">
        <v>106.345</v>
      </c>
      <c r="I41" s="36">
        <v>0</v>
      </c>
      <c r="J41" s="42">
        <v>0</v>
      </c>
      <c r="K41" s="42">
        <v>0</v>
      </c>
    </row>
    <row r="42" spans="1:11" s="14" customFormat="1" ht="17.25" customHeight="1">
      <c r="A42" s="140"/>
      <c r="B42" s="15" t="s">
        <v>18</v>
      </c>
      <c r="C42" s="15" t="s">
        <v>39</v>
      </c>
      <c r="D42" s="19" t="s">
        <v>46</v>
      </c>
      <c r="E42" s="19" t="s">
        <v>21</v>
      </c>
      <c r="F42" s="35">
        <f>F43+F44-0.01</f>
        <v>176368.05599999998</v>
      </c>
      <c r="G42" s="35">
        <v>0</v>
      </c>
      <c r="H42" s="48">
        <v>0</v>
      </c>
      <c r="I42" s="48">
        <v>0</v>
      </c>
      <c r="J42" s="48">
        <v>0</v>
      </c>
      <c r="K42" s="35">
        <v>0</v>
      </c>
    </row>
    <row r="43" spans="1:11" s="14" customFormat="1" ht="17.25" customHeight="1">
      <c r="A43" s="140"/>
      <c r="B43" s="13" t="s">
        <v>18</v>
      </c>
      <c r="C43" s="13" t="s">
        <v>39</v>
      </c>
      <c r="D43" s="5" t="s">
        <v>46</v>
      </c>
      <c r="E43" s="5" t="s">
        <v>22</v>
      </c>
      <c r="F43" s="36">
        <v>175081.27</v>
      </c>
      <c r="G43" s="36">
        <v>0</v>
      </c>
      <c r="H43" s="49">
        <v>0</v>
      </c>
      <c r="I43" s="49">
        <v>0</v>
      </c>
      <c r="J43" s="49">
        <v>0</v>
      </c>
      <c r="K43" s="36">
        <v>0</v>
      </c>
    </row>
    <row r="44" spans="1:11" s="14" customFormat="1" ht="16.5" customHeight="1">
      <c r="A44" s="141"/>
      <c r="B44" s="13" t="s">
        <v>18</v>
      </c>
      <c r="C44" s="13" t="s">
        <v>39</v>
      </c>
      <c r="D44" s="5" t="s">
        <v>46</v>
      </c>
      <c r="E44" s="5" t="s">
        <v>25</v>
      </c>
      <c r="F44" s="36">
        <v>1286.796</v>
      </c>
      <c r="G44" s="36">
        <v>0</v>
      </c>
      <c r="H44" s="49">
        <v>0</v>
      </c>
      <c r="I44" s="49">
        <v>0</v>
      </c>
      <c r="J44" s="49">
        <v>0</v>
      </c>
      <c r="K44" s="36">
        <v>0</v>
      </c>
    </row>
    <row r="45" spans="1:11" s="14" customFormat="1" ht="16.5" customHeight="1">
      <c r="A45" s="135" t="s">
        <v>47</v>
      </c>
      <c r="B45" s="15" t="s">
        <v>134</v>
      </c>
      <c r="C45" s="15" t="s">
        <v>39</v>
      </c>
      <c r="D45" s="19" t="s">
        <v>48</v>
      </c>
      <c r="E45" s="19" t="s">
        <v>21</v>
      </c>
      <c r="F45" s="35">
        <v>0</v>
      </c>
      <c r="G45" s="35">
        <f>G46</f>
        <v>275.08508</v>
      </c>
      <c r="H45" s="48">
        <f t="shared" ref="H45:K45" si="8">H46</f>
        <v>0</v>
      </c>
      <c r="I45" s="48">
        <f t="shared" si="8"/>
        <v>0</v>
      </c>
      <c r="J45" s="48">
        <f t="shared" si="8"/>
        <v>0</v>
      </c>
      <c r="K45" s="35">
        <f t="shared" si="8"/>
        <v>0</v>
      </c>
    </row>
    <row r="46" spans="1:11" s="14" customFormat="1" ht="22.5" customHeight="1">
      <c r="A46" s="136"/>
      <c r="B46" s="13" t="s">
        <v>134</v>
      </c>
      <c r="C46" s="13" t="s">
        <v>39</v>
      </c>
      <c r="D46" s="5" t="s">
        <v>48</v>
      </c>
      <c r="E46" s="5" t="s">
        <v>25</v>
      </c>
      <c r="F46" s="36">
        <v>0</v>
      </c>
      <c r="G46" s="36">
        <v>275.08508</v>
      </c>
      <c r="H46" s="49">
        <v>0</v>
      </c>
      <c r="I46" s="49">
        <v>0</v>
      </c>
      <c r="J46" s="49">
        <v>0</v>
      </c>
      <c r="K46" s="36">
        <v>0</v>
      </c>
    </row>
    <row r="47" spans="1:11" s="14" customFormat="1" ht="16.5" customHeight="1">
      <c r="A47" s="136"/>
      <c r="B47" s="15" t="s">
        <v>18</v>
      </c>
      <c r="C47" s="15" t="s">
        <v>39</v>
      </c>
      <c r="D47" s="19" t="s">
        <v>48</v>
      </c>
      <c r="E47" s="19" t="s">
        <v>21</v>
      </c>
      <c r="F47" s="35">
        <f>F48</f>
        <v>1156.3800000000001</v>
      </c>
      <c r="G47" s="35">
        <f>G48</f>
        <v>0</v>
      </c>
      <c r="H47" s="48">
        <f>H48</f>
        <v>0</v>
      </c>
      <c r="I47" s="48">
        <f t="shared" ref="I47:K47" si="9">I48</f>
        <v>0</v>
      </c>
      <c r="J47" s="48">
        <f t="shared" si="9"/>
        <v>0</v>
      </c>
      <c r="K47" s="35">
        <f t="shared" si="9"/>
        <v>0</v>
      </c>
    </row>
    <row r="48" spans="1:11" s="14" customFormat="1" ht="27" customHeight="1">
      <c r="A48" s="137"/>
      <c r="B48" s="13" t="s">
        <v>18</v>
      </c>
      <c r="C48" s="13" t="s">
        <v>39</v>
      </c>
      <c r="D48" s="5" t="s">
        <v>48</v>
      </c>
      <c r="E48" s="5" t="s">
        <v>25</v>
      </c>
      <c r="F48" s="36">
        <v>1156.3800000000001</v>
      </c>
      <c r="G48" s="36">
        <v>0</v>
      </c>
      <c r="H48" s="49">
        <v>0</v>
      </c>
      <c r="I48" s="49">
        <v>0</v>
      </c>
      <c r="J48" s="49">
        <v>0</v>
      </c>
      <c r="K48" s="36">
        <v>0</v>
      </c>
    </row>
    <row r="49" spans="1:11" s="14" customFormat="1" ht="17.25" customHeight="1">
      <c r="A49" s="135" t="s">
        <v>49</v>
      </c>
      <c r="B49" s="15" t="s">
        <v>134</v>
      </c>
      <c r="C49" s="15" t="s">
        <v>39</v>
      </c>
      <c r="D49" s="19" t="s">
        <v>50</v>
      </c>
      <c r="E49" s="19" t="s">
        <v>21</v>
      </c>
      <c r="F49" s="35">
        <v>0</v>
      </c>
      <c r="G49" s="35">
        <f>G50</f>
        <v>6969.2950000000001</v>
      </c>
      <c r="H49" s="48">
        <v>0</v>
      </c>
      <c r="I49" s="48">
        <f t="shared" ref="I49:K49" si="10">I50</f>
        <v>0</v>
      </c>
      <c r="J49" s="48">
        <f t="shared" si="10"/>
        <v>0</v>
      </c>
      <c r="K49" s="35">
        <f t="shared" si="10"/>
        <v>0</v>
      </c>
    </row>
    <row r="50" spans="1:11" s="14" customFormat="1" ht="20.25" customHeight="1">
      <c r="A50" s="136"/>
      <c r="B50" s="13" t="s">
        <v>134</v>
      </c>
      <c r="C50" s="13" t="s">
        <v>39</v>
      </c>
      <c r="D50" s="5" t="s">
        <v>50</v>
      </c>
      <c r="E50" s="5" t="s">
        <v>22</v>
      </c>
      <c r="F50" s="36">
        <v>0</v>
      </c>
      <c r="G50" s="36">
        <v>6969.2950000000001</v>
      </c>
      <c r="H50" s="49">
        <v>0</v>
      </c>
      <c r="I50" s="49">
        <v>0</v>
      </c>
      <c r="J50" s="49">
        <v>0</v>
      </c>
      <c r="K50" s="36">
        <v>0</v>
      </c>
    </row>
    <row r="51" spans="1:11" s="14" customFormat="1" ht="19.5" customHeight="1">
      <c r="A51" s="136"/>
      <c r="B51" s="15" t="s">
        <v>18</v>
      </c>
      <c r="C51" s="15" t="s">
        <v>39</v>
      </c>
      <c r="D51" s="19" t="s">
        <v>50</v>
      </c>
      <c r="E51" s="19" t="s">
        <v>21</v>
      </c>
      <c r="F51" s="35">
        <f>F52</f>
        <v>11213.38</v>
      </c>
      <c r="G51" s="35">
        <f>G52</f>
        <v>0</v>
      </c>
      <c r="H51" s="48">
        <f>H52</f>
        <v>0</v>
      </c>
      <c r="I51" s="48">
        <f t="shared" ref="I51:K51" si="11">I52</f>
        <v>0</v>
      </c>
      <c r="J51" s="48">
        <f t="shared" si="11"/>
        <v>0</v>
      </c>
      <c r="K51" s="35">
        <f t="shared" si="11"/>
        <v>0</v>
      </c>
    </row>
    <row r="52" spans="1:11" s="14" customFormat="1" ht="18.75" customHeight="1">
      <c r="A52" s="137"/>
      <c r="B52" s="13" t="s">
        <v>18</v>
      </c>
      <c r="C52" s="13" t="s">
        <v>39</v>
      </c>
      <c r="D52" s="5" t="s">
        <v>50</v>
      </c>
      <c r="E52" s="5" t="s">
        <v>22</v>
      </c>
      <c r="F52" s="36">
        <v>11213.38</v>
      </c>
      <c r="G52" s="36">
        <v>0</v>
      </c>
      <c r="H52" s="49">
        <v>0</v>
      </c>
      <c r="I52" s="49">
        <v>0</v>
      </c>
      <c r="J52" s="49">
        <v>0</v>
      </c>
      <c r="K52" s="36">
        <v>0</v>
      </c>
    </row>
    <row r="53" spans="1:11" s="14" customFormat="1" ht="18" customHeight="1">
      <c r="A53" s="131" t="s">
        <v>51</v>
      </c>
      <c r="B53" s="15" t="s">
        <v>134</v>
      </c>
      <c r="C53" s="15" t="s">
        <v>39</v>
      </c>
      <c r="D53" s="19" t="s">
        <v>52</v>
      </c>
      <c r="E53" s="19" t="s">
        <v>21</v>
      </c>
      <c r="F53" s="35">
        <v>0</v>
      </c>
      <c r="G53" s="35">
        <f>G54+G55+G56+G57+G58</f>
        <v>50524.407930000001</v>
      </c>
      <c r="H53" s="48">
        <f>H54+H55+H56+H57+H58</f>
        <v>47778.473360000004</v>
      </c>
      <c r="I53" s="48">
        <f t="shared" ref="I53:K53" si="12">I54+I55+I56+I57+I58</f>
        <v>35289.162880000003</v>
      </c>
      <c r="J53" s="48">
        <f t="shared" si="12"/>
        <v>31585.271879999997</v>
      </c>
      <c r="K53" s="35">
        <f t="shared" si="12"/>
        <v>35802.226910000005</v>
      </c>
    </row>
    <row r="54" spans="1:11" s="14" customFormat="1" ht="16.5" customHeight="1">
      <c r="A54" s="132"/>
      <c r="B54" s="13" t="s">
        <v>134</v>
      </c>
      <c r="C54" s="13" t="s">
        <v>39</v>
      </c>
      <c r="D54" s="5" t="s">
        <v>52</v>
      </c>
      <c r="E54" s="5" t="s">
        <v>22</v>
      </c>
      <c r="F54" s="36">
        <v>0</v>
      </c>
      <c r="G54" s="36">
        <v>13745.65696</v>
      </c>
      <c r="H54" s="49">
        <v>18642.547340000001</v>
      </c>
      <c r="I54" s="54">
        <v>15058.84454</v>
      </c>
      <c r="J54" s="54">
        <v>14532.67067</v>
      </c>
      <c r="K54" s="54">
        <v>14532.67067</v>
      </c>
    </row>
    <row r="55" spans="1:11" s="14" customFormat="1" ht="18.75" customHeight="1">
      <c r="A55" s="132"/>
      <c r="B55" s="13" t="s">
        <v>134</v>
      </c>
      <c r="C55" s="13" t="s">
        <v>39</v>
      </c>
      <c r="D55" s="5" t="s">
        <v>52</v>
      </c>
      <c r="E55" s="5" t="s">
        <v>25</v>
      </c>
      <c r="F55" s="36">
        <v>0</v>
      </c>
      <c r="G55" s="36">
        <v>35383.66992</v>
      </c>
      <c r="H55" s="49">
        <v>28220.428759999999</v>
      </c>
      <c r="I55" s="54">
        <v>19709.55834</v>
      </c>
      <c r="J55" s="54">
        <v>16531.841209999999</v>
      </c>
      <c r="K55" s="54">
        <v>20748.79624</v>
      </c>
    </row>
    <row r="56" spans="1:11" s="14" customFormat="1" ht="18.75" customHeight="1">
      <c r="A56" s="132"/>
      <c r="B56" s="13" t="s">
        <v>134</v>
      </c>
      <c r="C56" s="13" t="s">
        <v>39</v>
      </c>
      <c r="D56" s="5" t="s">
        <v>52</v>
      </c>
      <c r="E56" s="5" t="s">
        <v>44</v>
      </c>
      <c r="F56" s="36">
        <v>0</v>
      </c>
      <c r="G56" s="36">
        <v>526.63464999999997</v>
      </c>
      <c r="H56" s="49">
        <v>379.75304</v>
      </c>
      <c r="I56" s="54">
        <v>0</v>
      </c>
      <c r="J56" s="54">
        <v>0</v>
      </c>
      <c r="K56" s="54">
        <v>0</v>
      </c>
    </row>
    <row r="57" spans="1:11" s="14" customFormat="1" ht="18.75" customHeight="1">
      <c r="A57" s="132"/>
      <c r="B57" s="13" t="s">
        <v>134</v>
      </c>
      <c r="C57" s="13" t="s">
        <v>39</v>
      </c>
      <c r="D57" s="5" t="s">
        <v>52</v>
      </c>
      <c r="E57" s="5" t="s">
        <v>23</v>
      </c>
      <c r="F57" s="36">
        <v>0</v>
      </c>
      <c r="G57" s="36">
        <v>36.250689999999999</v>
      </c>
      <c r="H57" s="49">
        <v>4.8002399999999996</v>
      </c>
      <c r="I57" s="54">
        <v>0</v>
      </c>
      <c r="J57" s="54">
        <v>0</v>
      </c>
      <c r="K57" s="54">
        <v>0</v>
      </c>
    </row>
    <row r="58" spans="1:11" s="14" customFormat="1" ht="18.75" customHeight="1">
      <c r="A58" s="132"/>
      <c r="B58" s="13" t="s">
        <v>134</v>
      </c>
      <c r="C58" s="13" t="s">
        <v>39</v>
      </c>
      <c r="D58" s="5" t="s">
        <v>52</v>
      </c>
      <c r="E58" s="5" t="s">
        <v>24</v>
      </c>
      <c r="F58" s="36">
        <v>0</v>
      </c>
      <c r="G58" s="36">
        <v>832.19570999999996</v>
      </c>
      <c r="H58" s="49">
        <v>530.94398000000001</v>
      </c>
      <c r="I58" s="54">
        <v>520.76</v>
      </c>
      <c r="J58" s="54">
        <v>520.76</v>
      </c>
      <c r="K58" s="54">
        <v>520.76</v>
      </c>
    </row>
    <row r="59" spans="1:11" s="14" customFormat="1" ht="18" customHeight="1">
      <c r="A59" s="132"/>
      <c r="B59" s="15" t="s">
        <v>18</v>
      </c>
      <c r="C59" s="15" t="s">
        <v>39</v>
      </c>
      <c r="D59" s="19" t="s">
        <v>52</v>
      </c>
      <c r="E59" s="19" t="s">
        <v>21</v>
      </c>
      <c r="F59" s="35">
        <f>F60+F61+F62+F63+F64-0.01</f>
        <v>51612.436999999991</v>
      </c>
      <c r="G59" s="35">
        <v>0</v>
      </c>
      <c r="H59" s="48">
        <v>0</v>
      </c>
      <c r="I59" s="48">
        <v>0</v>
      </c>
      <c r="J59" s="48">
        <v>0</v>
      </c>
      <c r="K59" s="35">
        <v>0</v>
      </c>
    </row>
    <row r="60" spans="1:11" s="14" customFormat="1" ht="18" customHeight="1">
      <c r="A60" s="132"/>
      <c r="B60" s="13" t="s">
        <v>18</v>
      </c>
      <c r="C60" s="13" t="s">
        <v>39</v>
      </c>
      <c r="D60" s="5" t="s">
        <v>52</v>
      </c>
      <c r="E60" s="5" t="s">
        <v>22</v>
      </c>
      <c r="F60" s="36">
        <v>14676.21</v>
      </c>
      <c r="G60" s="36">
        <v>0</v>
      </c>
      <c r="H60" s="49">
        <v>0</v>
      </c>
      <c r="I60" s="49">
        <v>0</v>
      </c>
      <c r="J60" s="49">
        <v>0</v>
      </c>
      <c r="K60" s="36">
        <v>0</v>
      </c>
    </row>
    <row r="61" spans="1:11" s="14" customFormat="1" ht="18" customHeight="1">
      <c r="A61" s="132"/>
      <c r="B61" s="13" t="s">
        <v>18</v>
      </c>
      <c r="C61" s="13" t="s">
        <v>39</v>
      </c>
      <c r="D61" s="5" t="s">
        <v>52</v>
      </c>
      <c r="E61" s="5" t="s">
        <v>25</v>
      </c>
      <c r="F61" s="36">
        <v>34967.019999999997</v>
      </c>
      <c r="G61" s="36">
        <v>0</v>
      </c>
      <c r="H61" s="49">
        <v>0</v>
      </c>
      <c r="I61" s="49">
        <v>0</v>
      </c>
      <c r="J61" s="49">
        <v>0</v>
      </c>
      <c r="K61" s="36">
        <v>0</v>
      </c>
    </row>
    <row r="62" spans="1:11" s="14" customFormat="1" ht="19.5" customHeight="1">
      <c r="A62" s="132"/>
      <c r="B62" s="13" t="s">
        <v>18</v>
      </c>
      <c r="C62" s="13" t="s">
        <v>39</v>
      </c>
      <c r="D62" s="5" t="s">
        <v>52</v>
      </c>
      <c r="E62" s="5" t="s">
        <v>44</v>
      </c>
      <c r="F62" s="36">
        <v>207.887</v>
      </c>
      <c r="G62" s="36">
        <v>0</v>
      </c>
      <c r="H62" s="49">
        <v>0</v>
      </c>
      <c r="I62" s="49">
        <v>0</v>
      </c>
      <c r="J62" s="49">
        <v>0</v>
      </c>
      <c r="K62" s="36">
        <v>0</v>
      </c>
    </row>
    <row r="63" spans="1:11" s="14" customFormat="1" ht="19.5" customHeight="1">
      <c r="A63" s="132"/>
      <c r="B63" s="13" t="s">
        <v>18</v>
      </c>
      <c r="C63" s="13" t="s">
        <v>39</v>
      </c>
      <c r="D63" s="5" t="s">
        <v>52</v>
      </c>
      <c r="E63" s="5" t="s">
        <v>23</v>
      </c>
      <c r="F63" s="36">
        <v>130.06</v>
      </c>
      <c r="G63" s="36">
        <v>0</v>
      </c>
      <c r="H63" s="49">
        <v>0</v>
      </c>
      <c r="I63" s="49">
        <v>0</v>
      </c>
      <c r="J63" s="49">
        <v>0</v>
      </c>
      <c r="K63" s="36">
        <v>0</v>
      </c>
    </row>
    <row r="64" spans="1:11" s="14" customFormat="1" ht="17.25" customHeight="1">
      <c r="A64" s="132"/>
      <c r="B64" s="13" t="s">
        <v>18</v>
      </c>
      <c r="C64" s="13" t="s">
        <v>39</v>
      </c>
      <c r="D64" s="5" t="s">
        <v>52</v>
      </c>
      <c r="E64" s="5" t="s">
        <v>24</v>
      </c>
      <c r="F64" s="36">
        <v>1631.27</v>
      </c>
      <c r="G64" s="36">
        <v>0</v>
      </c>
      <c r="H64" s="49">
        <v>0</v>
      </c>
      <c r="I64" s="49">
        <v>0</v>
      </c>
      <c r="J64" s="49">
        <v>0</v>
      </c>
      <c r="K64" s="36">
        <v>0</v>
      </c>
    </row>
    <row r="65" spans="1:11" s="14" customFormat="1" ht="17.25" customHeight="1">
      <c r="A65" s="132"/>
      <c r="B65" s="15" t="s">
        <v>134</v>
      </c>
      <c r="C65" s="15" t="s">
        <v>157</v>
      </c>
      <c r="D65" s="19" t="s">
        <v>52</v>
      </c>
      <c r="E65" s="19" t="s">
        <v>21</v>
      </c>
      <c r="F65" s="35">
        <v>0</v>
      </c>
      <c r="G65" s="35">
        <f>G66</f>
        <v>27.9</v>
      </c>
      <c r="H65" s="48">
        <v>0</v>
      </c>
      <c r="I65" s="48">
        <v>0</v>
      </c>
      <c r="J65" s="48">
        <v>0</v>
      </c>
      <c r="K65" s="35">
        <v>0</v>
      </c>
    </row>
    <row r="66" spans="1:11" s="14" customFormat="1" ht="17.25" customHeight="1">
      <c r="A66" s="133"/>
      <c r="B66" s="13" t="s">
        <v>134</v>
      </c>
      <c r="C66" s="13" t="s">
        <v>157</v>
      </c>
      <c r="D66" s="5" t="s">
        <v>52</v>
      </c>
      <c r="E66" s="5" t="s">
        <v>25</v>
      </c>
      <c r="F66" s="36">
        <v>0</v>
      </c>
      <c r="G66" s="36">
        <v>27.9</v>
      </c>
      <c r="H66" s="49">
        <v>0</v>
      </c>
      <c r="I66" s="49">
        <v>0</v>
      </c>
      <c r="J66" s="49">
        <v>0</v>
      </c>
      <c r="K66" s="36">
        <v>0</v>
      </c>
    </row>
    <row r="67" spans="1:11" s="14" customFormat="1" ht="17.25" customHeight="1">
      <c r="A67" s="134" t="s">
        <v>53</v>
      </c>
      <c r="B67" s="15" t="s">
        <v>134</v>
      </c>
      <c r="C67" s="15" t="s">
        <v>39</v>
      </c>
      <c r="D67" s="19" t="s">
        <v>54</v>
      </c>
      <c r="E67" s="19" t="s">
        <v>21</v>
      </c>
      <c r="F67" s="35">
        <v>0</v>
      </c>
      <c r="G67" s="35">
        <f>G68+G69+G70</f>
        <v>61978.07056</v>
      </c>
      <c r="H67" s="48">
        <f>H68+H69+H70</f>
        <v>55895.18939</v>
      </c>
      <c r="I67" s="48">
        <f>I68+I69+I70</f>
        <v>62574.909449999999</v>
      </c>
      <c r="J67" s="48">
        <f>J68+J69+J70</f>
        <v>62360.66966</v>
      </c>
      <c r="K67" s="35">
        <f>K68+K69+K70</f>
        <v>62412.08066</v>
      </c>
    </row>
    <row r="68" spans="1:11" s="14" customFormat="1" ht="17.25" customHeight="1">
      <c r="A68" s="134"/>
      <c r="B68" s="13" t="s">
        <v>134</v>
      </c>
      <c r="C68" s="13" t="s">
        <v>39</v>
      </c>
      <c r="D68" s="5" t="s">
        <v>54</v>
      </c>
      <c r="E68" s="5" t="s">
        <v>22</v>
      </c>
      <c r="F68" s="36">
        <v>0</v>
      </c>
      <c r="G68" s="36">
        <v>21293.536970000001</v>
      </c>
      <c r="H68" s="49">
        <v>22090.764739999999</v>
      </c>
      <c r="I68" s="42">
        <v>20114.021659999999</v>
      </c>
      <c r="J68" s="42">
        <v>20114.021659999999</v>
      </c>
      <c r="K68" s="42">
        <v>20114.021659999999</v>
      </c>
    </row>
    <row r="69" spans="1:11" s="14" customFormat="1" ht="17.25" customHeight="1">
      <c r="A69" s="134"/>
      <c r="B69" s="13" t="s">
        <v>134</v>
      </c>
      <c r="C69" s="13" t="s">
        <v>39</v>
      </c>
      <c r="D69" s="5" t="s">
        <v>54</v>
      </c>
      <c r="E69" s="5" t="s">
        <v>25</v>
      </c>
      <c r="F69" s="36">
        <v>0</v>
      </c>
      <c r="G69" s="36">
        <v>40565.454550000002</v>
      </c>
      <c r="H69" s="49">
        <v>33624.52132</v>
      </c>
      <c r="I69" s="42">
        <v>42460.887790000001</v>
      </c>
      <c r="J69" s="42">
        <v>42246.648000000001</v>
      </c>
      <c r="K69" s="42">
        <v>42298.059000000001</v>
      </c>
    </row>
    <row r="70" spans="1:11" s="14" customFormat="1" ht="17.25" customHeight="1">
      <c r="A70" s="134"/>
      <c r="B70" s="13" t="s">
        <v>134</v>
      </c>
      <c r="C70" s="13" t="s">
        <v>39</v>
      </c>
      <c r="D70" s="5" t="s">
        <v>54</v>
      </c>
      <c r="E70" s="5" t="s">
        <v>44</v>
      </c>
      <c r="F70" s="36">
        <v>0</v>
      </c>
      <c r="G70" s="36">
        <v>119.07904000000001</v>
      </c>
      <c r="H70" s="49">
        <v>179.90333000000001</v>
      </c>
      <c r="I70" s="42">
        <v>0</v>
      </c>
      <c r="J70" s="42">
        <v>0</v>
      </c>
      <c r="K70" s="42">
        <v>0</v>
      </c>
    </row>
    <row r="71" spans="1:11" s="14" customFormat="1" ht="15.75" customHeight="1">
      <c r="A71" s="134"/>
      <c r="B71" s="15" t="s">
        <v>18</v>
      </c>
      <c r="C71" s="15" t="s">
        <v>39</v>
      </c>
      <c r="D71" s="19" t="s">
        <v>54</v>
      </c>
      <c r="E71" s="19" t="s">
        <v>21</v>
      </c>
      <c r="F71" s="35">
        <f t="shared" ref="F71" si="13">F72+F73</f>
        <v>58610.271000000001</v>
      </c>
      <c r="G71" s="35">
        <v>0</v>
      </c>
      <c r="H71" s="48">
        <v>0</v>
      </c>
      <c r="I71" s="48">
        <v>0</v>
      </c>
      <c r="J71" s="48">
        <v>0</v>
      </c>
      <c r="K71" s="35">
        <v>0</v>
      </c>
    </row>
    <row r="72" spans="1:11" s="14" customFormat="1" ht="17.25" customHeight="1">
      <c r="A72" s="134"/>
      <c r="B72" s="13" t="s">
        <v>18</v>
      </c>
      <c r="C72" s="13" t="s">
        <v>39</v>
      </c>
      <c r="D72" s="5" t="s">
        <v>54</v>
      </c>
      <c r="E72" s="5" t="s">
        <v>22</v>
      </c>
      <c r="F72" s="36">
        <v>13500.630999999999</v>
      </c>
      <c r="G72" s="36">
        <v>0</v>
      </c>
      <c r="H72" s="49">
        <v>0</v>
      </c>
      <c r="I72" s="49">
        <v>0</v>
      </c>
      <c r="J72" s="49">
        <v>0</v>
      </c>
      <c r="K72" s="36">
        <v>0</v>
      </c>
    </row>
    <row r="73" spans="1:11" s="14" customFormat="1" ht="17.25" customHeight="1">
      <c r="A73" s="134"/>
      <c r="B73" s="13" t="s">
        <v>18</v>
      </c>
      <c r="C73" s="13" t="s">
        <v>39</v>
      </c>
      <c r="D73" s="5" t="s">
        <v>54</v>
      </c>
      <c r="E73" s="5" t="s">
        <v>25</v>
      </c>
      <c r="F73" s="36">
        <v>45109.64</v>
      </c>
      <c r="G73" s="36">
        <v>0</v>
      </c>
      <c r="H73" s="49">
        <v>0</v>
      </c>
      <c r="I73" s="49">
        <v>0</v>
      </c>
      <c r="J73" s="49">
        <v>0</v>
      </c>
      <c r="K73" s="36">
        <v>0</v>
      </c>
    </row>
    <row r="74" spans="1:11" s="14" customFormat="1" ht="17.25" customHeight="1">
      <c r="A74" s="131" t="s">
        <v>167</v>
      </c>
      <c r="B74" s="15" t="s">
        <v>134</v>
      </c>
      <c r="C74" s="15" t="s">
        <v>39</v>
      </c>
      <c r="D74" s="19" t="s">
        <v>166</v>
      </c>
      <c r="E74" s="19" t="s">
        <v>21</v>
      </c>
      <c r="F74" s="35">
        <v>0</v>
      </c>
      <c r="G74" s="35">
        <v>0</v>
      </c>
      <c r="H74" s="48">
        <f>H75</f>
        <v>2636.6574999999998</v>
      </c>
      <c r="I74" s="48">
        <f t="shared" ref="I74" si="14">I75</f>
        <v>0</v>
      </c>
      <c r="J74" s="48">
        <f t="shared" ref="J74" si="15">J75</f>
        <v>0</v>
      </c>
      <c r="K74" s="35">
        <f t="shared" ref="K74" si="16">K75</f>
        <v>0</v>
      </c>
    </row>
    <row r="75" spans="1:11" s="14" customFormat="1" ht="17.25" customHeight="1">
      <c r="A75" s="133"/>
      <c r="B75" s="13" t="s">
        <v>134</v>
      </c>
      <c r="C75" s="13" t="s">
        <v>39</v>
      </c>
      <c r="D75" s="5" t="s">
        <v>166</v>
      </c>
      <c r="E75" s="5" t="s">
        <v>25</v>
      </c>
      <c r="F75" s="36">
        <v>0</v>
      </c>
      <c r="G75" s="36">
        <v>0</v>
      </c>
      <c r="H75" s="49">
        <v>2636.6574999999998</v>
      </c>
      <c r="I75" s="49">
        <v>0</v>
      </c>
      <c r="J75" s="49">
        <v>0</v>
      </c>
      <c r="K75" s="36">
        <v>0</v>
      </c>
    </row>
    <row r="76" spans="1:11" s="14" customFormat="1" ht="17.25" customHeight="1">
      <c r="A76" s="138" t="s">
        <v>125</v>
      </c>
      <c r="B76" s="15" t="s">
        <v>134</v>
      </c>
      <c r="C76" s="15" t="s">
        <v>39</v>
      </c>
      <c r="D76" s="19" t="s">
        <v>55</v>
      </c>
      <c r="E76" s="19" t="s">
        <v>21</v>
      </c>
      <c r="F76" s="35">
        <f>F77</f>
        <v>0</v>
      </c>
      <c r="G76" s="35">
        <f>G77</f>
        <v>943.93620999999996</v>
      </c>
      <c r="H76" s="48">
        <f>H77</f>
        <v>1027.1649399999999</v>
      </c>
      <c r="I76" s="55">
        <f t="shared" ref="I76" si="17">I77</f>
        <v>1345.376</v>
      </c>
      <c r="J76" s="55">
        <f t="shared" ref="J76" si="18">J77</f>
        <v>0</v>
      </c>
      <c r="K76" s="56">
        <f t="shared" ref="K76" si="19">K77</f>
        <v>1345.376</v>
      </c>
    </row>
    <row r="77" spans="1:11" s="14" customFormat="1" ht="17.25" customHeight="1">
      <c r="A77" s="138"/>
      <c r="B77" s="13" t="s">
        <v>134</v>
      </c>
      <c r="C77" s="13" t="s">
        <v>39</v>
      </c>
      <c r="D77" s="5" t="s">
        <v>55</v>
      </c>
      <c r="E77" s="5" t="s">
        <v>25</v>
      </c>
      <c r="F77" s="36">
        <v>0</v>
      </c>
      <c r="G77" s="36">
        <v>943.93620999999996</v>
      </c>
      <c r="H77" s="49">
        <v>1027.1649399999999</v>
      </c>
      <c r="I77" s="54">
        <v>1345.376</v>
      </c>
      <c r="J77" s="54">
        <v>0</v>
      </c>
      <c r="K77" s="54">
        <v>1345.376</v>
      </c>
    </row>
    <row r="78" spans="1:11" s="14" customFormat="1" ht="17.25" customHeight="1">
      <c r="A78" s="138"/>
      <c r="B78" s="15" t="s">
        <v>18</v>
      </c>
      <c r="C78" s="15" t="s">
        <v>39</v>
      </c>
      <c r="D78" s="19" t="s">
        <v>55</v>
      </c>
      <c r="E78" s="19" t="s">
        <v>21</v>
      </c>
      <c r="F78" s="35">
        <f>F79</f>
        <v>1022.9880000000001</v>
      </c>
      <c r="G78" s="35">
        <f>G79</f>
        <v>0</v>
      </c>
      <c r="H78" s="48">
        <f>H79</f>
        <v>0</v>
      </c>
      <c r="I78" s="48">
        <f t="shared" ref="I78:K78" si="20">I79</f>
        <v>0</v>
      </c>
      <c r="J78" s="48">
        <f t="shared" si="20"/>
        <v>0</v>
      </c>
      <c r="K78" s="35">
        <f t="shared" si="20"/>
        <v>0</v>
      </c>
    </row>
    <row r="79" spans="1:11" s="14" customFormat="1" ht="14.25" customHeight="1">
      <c r="A79" s="138"/>
      <c r="B79" s="13" t="s">
        <v>18</v>
      </c>
      <c r="C79" s="13" t="s">
        <v>39</v>
      </c>
      <c r="D79" s="5" t="s">
        <v>55</v>
      </c>
      <c r="E79" s="5" t="s">
        <v>25</v>
      </c>
      <c r="F79" s="36">
        <v>1022.9880000000001</v>
      </c>
      <c r="G79" s="36">
        <v>0</v>
      </c>
      <c r="H79" s="49">
        <v>0</v>
      </c>
      <c r="I79" s="49">
        <v>0</v>
      </c>
      <c r="J79" s="49">
        <v>0</v>
      </c>
      <c r="K79" s="36">
        <v>0</v>
      </c>
    </row>
    <row r="80" spans="1:11" s="14" customFormat="1" ht="21" customHeight="1">
      <c r="A80" s="138" t="s">
        <v>56</v>
      </c>
      <c r="B80" s="15" t="s">
        <v>18</v>
      </c>
      <c r="C80" s="19" t="s">
        <v>39</v>
      </c>
      <c r="D80" s="19" t="s">
        <v>57</v>
      </c>
      <c r="E80" s="19" t="s">
        <v>21</v>
      </c>
      <c r="F80" s="35">
        <f>F81</f>
        <v>0</v>
      </c>
      <c r="G80" s="35">
        <f>G81</f>
        <v>0</v>
      </c>
      <c r="H80" s="48">
        <f>H81</f>
        <v>0</v>
      </c>
      <c r="I80" s="48">
        <f t="shared" ref="I80:K80" si="21">I81</f>
        <v>0</v>
      </c>
      <c r="J80" s="48">
        <f t="shared" si="21"/>
        <v>0</v>
      </c>
      <c r="K80" s="35">
        <f t="shared" si="21"/>
        <v>0</v>
      </c>
    </row>
    <row r="81" spans="1:11" s="14" customFormat="1" ht="24" customHeight="1">
      <c r="A81" s="138"/>
      <c r="B81" s="13" t="s">
        <v>18</v>
      </c>
      <c r="C81" s="5" t="s">
        <v>39</v>
      </c>
      <c r="D81" s="5" t="s">
        <v>57</v>
      </c>
      <c r="E81" s="5" t="s">
        <v>25</v>
      </c>
      <c r="F81" s="36">
        <v>0</v>
      </c>
      <c r="G81" s="36">
        <v>0</v>
      </c>
      <c r="H81" s="49">
        <v>0</v>
      </c>
      <c r="I81" s="49">
        <v>0</v>
      </c>
      <c r="J81" s="49">
        <v>0</v>
      </c>
      <c r="K81" s="36">
        <v>0</v>
      </c>
    </row>
    <row r="82" spans="1:11" s="14" customFormat="1" ht="18.75" customHeight="1">
      <c r="A82" s="135" t="s">
        <v>58</v>
      </c>
      <c r="B82" s="15" t="s">
        <v>134</v>
      </c>
      <c r="C82" s="15" t="s">
        <v>39</v>
      </c>
      <c r="D82" s="19" t="s">
        <v>59</v>
      </c>
      <c r="E82" s="19" t="s">
        <v>21</v>
      </c>
      <c r="F82" s="35">
        <v>0</v>
      </c>
      <c r="G82" s="35">
        <f>G83</f>
        <v>168.03416000000001</v>
      </c>
      <c r="H82" s="48">
        <f t="shared" ref="H82:K82" si="22">H83</f>
        <v>0</v>
      </c>
      <c r="I82" s="48">
        <f t="shared" si="22"/>
        <v>0</v>
      </c>
      <c r="J82" s="48">
        <f t="shared" si="22"/>
        <v>0</v>
      </c>
      <c r="K82" s="35">
        <f t="shared" si="22"/>
        <v>0</v>
      </c>
    </row>
    <row r="83" spans="1:11" s="14" customFormat="1" ht="20.25" customHeight="1">
      <c r="A83" s="136"/>
      <c r="B83" s="13" t="s">
        <v>134</v>
      </c>
      <c r="C83" s="13" t="s">
        <v>39</v>
      </c>
      <c r="D83" s="5" t="s">
        <v>59</v>
      </c>
      <c r="E83" s="5" t="s">
        <v>25</v>
      </c>
      <c r="F83" s="36">
        <v>0</v>
      </c>
      <c r="G83" s="36">
        <v>168.03416000000001</v>
      </c>
      <c r="H83" s="49">
        <v>0</v>
      </c>
      <c r="I83" s="49">
        <v>0</v>
      </c>
      <c r="J83" s="49">
        <v>0</v>
      </c>
      <c r="K83" s="36">
        <v>0</v>
      </c>
    </row>
    <row r="84" spans="1:11" s="14" customFormat="1" ht="20.25" customHeight="1">
      <c r="A84" s="136"/>
      <c r="B84" s="13" t="s">
        <v>18</v>
      </c>
      <c r="C84" s="15" t="s">
        <v>39</v>
      </c>
      <c r="D84" s="19" t="s">
        <v>59</v>
      </c>
      <c r="E84" s="19" t="s">
        <v>21</v>
      </c>
      <c r="F84" s="35">
        <f>F85</f>
        <v>114.58499999999999</v>
      </c>
      <c r="G84" s="35">
        <f>G85</f>
        <v>0</v>
      </c>
      <c r="H84" s="48">
        <f>H85</f>
        <v>0</v>
      </c>
      <c r="I84" s="48">
        <f t="shared" ref="I84:K84" si="23">I85</f>
        <v>0</v>
      </c>
      <c r="J84" s="48">
        <f t="shared" si="23"/>
        <v>0</v>
      </c>
      <c r="K84" s="35">
        <f t="shared" si="23"/>
        <v>0</v>
      </c>
    </row>
    <row r="85" spans="1:11" s="14" customFormat="1" ht="23.25" customHeight="1">
      <c r="A85" s="137"/>
      <c r="B85" s="13" t="s">
        <v>18</v>
      </c>
      <c r="C85" s="13" t="s">
        <v>39</v>
      </c>
      <c r="D85" s="5" t="s">
        <v>59</v>
      </c>
      <c r="E85" s="5" t="s">
        <v>25</v>
      </c>
      <c r="F85" s="36">
        <v>114.58499999999999</v>
      </c>
      <c r="G85" s="36">
        <v>0</v>
      </c>
      <c r="H85" s="49">
        <v>0</v>
      </c>
      <c r="I85" s="49">
        <v>0</v>
      </c>
      <c r="J85" s="49">
        <v>0</v>
      </c>
      <c r="K85" s="36">
        <v>0</v>
      </c>
    </row>
    <row r="86" spans="1:11" s="14" customFormat="1" ht="23.25" customHeight="1">
      <c r="A86" s="135" t="s">
        <v>60</v>
      </c>
      <c r="B86" s="15" t="s">
        <v>134</v>
      </c>
      <c r="C86" s="15" t="s">
        <v>39</v>
      </c>
      <c r="D86" s="19" t="s">
        <v>126</v>
      </c>
      <c r="E86" s="19" t="s">
        <v>21</v>
      </c>
      <c r="F86" s="35">
        <v>0</v>
      </c>
      <c r="G86" s="35">
        <f>G87</f>
        <v>149.42892000000001</v>
      </c>
      <c r="H86" s="48">
        <f t="shared" ref="H86:K86" si="24">H87</f>
        <v>0</v>
      </c>
      <c r="I86" s="48">
        <f t="shared" si="24"/>
        <v>0</v>
      </c>
      <c r="J86" s="48">
        <f t="shared" si="24"/>
        <v>0</v>
      </c>
      <c r="K86" s="35">
        <f t="shared" si="24"/>
        <v>0</v>
      </c>
    </row>
    <row r="87" spans="1:11" s="14" customFormat="1" ht="23.25" customHeight="1">
      <c r="A87" s="136"/>
      <c r="B87" s="13" t="s">
        <v>134</v>
      </c>
      <c r="C87" s="13" t="s">
        <v>39</v>
      </c>
      <c r="D87" s="5" t="s">
        <v>126</v>
      </c>
      <c r="E87" s="5" t="s">
        <v>25</v>
      </c>
      <c r="F87" s="36">
        <v>0</v>
      </c>
      <c r="G87" s="36">
        <v>149.42892000000001</v>
      </c>
      <c r="H87" s="49">
        <v>0</v>
      </c>
      <c r="I87" s="49">
        <v>0</v>
      </c>
      <c r="J87" s="49">
        <v>0</v>
      </c>
      <c r="K87" s="36">
        <v>0</v>
      </c>
    </row>
    <row r="88" spans="1:11" s="14" customFormat="1" ht="19.5" customHeight="1">
      <c r="A88" s="136"/>
      <c r="B88" s="15" t="s">
        <v>18</v>
      </c>
      <c r="C88" s="15" t="s">
        <v>39</v>
      </c>
      <c r="D88" s="19" t="s">
        <v>126</v>
      </c>
      <c r="E88" s="19" t="s">
        <v>21</v>
      </c>
      <c r="F88" s="35">
        <f>F89</f>
        <v>537.87900000000002</v>
      </c>
      <c r="G88" s="35">
        <f>G89</f>
        <v>0</v>
      </c>
      <c r="H88" s="48">
        <f>H89</f>
        <v>0</v>
      </c>
      <c r="I88" s="48">
        <f t="shared" ref="I88:K88" si="25">I89</f>
        <v>0</v>
      </c>
      <c r="J88" s="48">
        <f t="shared" si="25"/>
        <v>0</v>
      </c>
      <c r="K88" s="35">
        <f t="shared" si="25"/>
        <v>0</v>
      </c>
    </row>
    <row r="89" spans="1:11" s="14" customFormat="1" ht="21.75" customHeight="1">
      <c r="A89" s="137"/>
      <c r="B89" s="13" t="s">
        <v>18</v>
      </c>
      <c r="C89" s="13" t="s">
        <v>39</v>
      </c>
      <c r="D89" s="5" t="s">
        <v>126</v>
      </c>
      <c r="E89" s="5" t="s">
        <v>25</v>
      </c>
      <c r="F89" s="36">
        <v>537.87900000000002</v>
      </c>
      <c r="G89" s="36">
        <v>0</v>
      </c>
      <c r="H89" s="49">
        <v>0</v>
      </c>
      <c r="I89" s="49">
        <v>0</v>
      </c>
      <c r="J89" s="49">
        <v>0</v>
      </c>
      <c r="K89" s="36">
        <v>0</v>
      </c>
    </row>
    <row r="90" spans="1:11" s="14" customFormat="1" ht="43.5" customHeight="1">
      <c r="A90" s="135" t="s">
        <v>192</v>
      </c>
      <c r="B90" s="15" t="s">
        <v>18</v>
      </c>
      <c r="C90" s="15" t="s">
        <v>39</v>
      </c>
      <c r="D90" s="19" t="s">
        <v>193</v>
      </c>
      <c r="E90" s="19" t="s">
        <v>21</v>
      </c>
      <c r="F90" s="35">
        <v>0</v>
      </c>
      <c r="G90" s="35">
        <v>0</v>
      </c>
      <c r="H90" s="35">
        <f>H91</f>
        <v>3623.2452699999999</v>
      </c>
      <c r="I90" s="35">
        <v>0</v>
      </c>
      <c r="J90" s="35">
        <v>0</v>
      </c>
      <c r="K90" s="35">
        <v>0</v>
      </c>
    </row>
    <row r="91" spans="1:11" s="14" customFormat="1" ht="21.75" customHeight="1">
      <c r="A91" s="137"/>
      <c r="B91" s="13" t="s">
        <v>18</v>
      </c>
      <c r="C91" s="13" t="s">
        <v>39</v>
      </c>
      <c r="D91" s="5" t="s">
        <v>193</v>
      </c>
      <c r="E91" s="5" t="s">
        <v>22</v>
      </c>
      <c r="F91" s="36">
        <v>0</v>
      </c>
      <c r="G91" s="36">
        <v>0</v>
      </c>
      <c r="H91" s="36">
        <v>3623.2452699999999</v>
      </c>
      <c r="I91" s="36">
        <v>0</v>
      </c>
      <c r="J91" s="36">
        <v>0</v>
      </c>
      <c r="K91" s="36">
        <v>0</v>
      </c>
    </row>
    <row r="92" spans="1:11" s="14" customFormat="1" ht="24" customHeight="1">
      <c r="A92" s="142" t="s">
        <v>115</v>
      </c>
      <c r="B92" s="143"/>
      <c r="C92" s="143"/>
      <c r="D92" s="143"/>
      <c r="E92" s="143"/>
      <c r="F92" s="143"/>
      <c r="G92" s="143"/>
      <c r="H92" s="143"/>
      <c r="I92" s="143"/>
      <c r="J92" s="143"/>
      <c r="K92" s="144"/>
    </row>
    <row r="93" spans="1:11" s="14" customFormat="1" ht="14.25" customHeight="1">
      <c r="A93" s="28" t="s">
        <v>13</v>
      </c>
      <c r="B93" s="19" t="s">
        <v>134</v>
      </c>
      <c r="C93" s="19" t="s">
        <v>103</v>
      </c>
      <c r="D93" s="16" t="s">
        <v>14</v>
      </c>
      <c r="E93" s="16" t="s">
        <v>14</v>
      </c>
      <c r="F93" s="35">
        <v>0</v>
      </c>
      <c r="G93" s="43">
        <f>G95+G185</f>
        <v>304690.98073000001</v>
      </c>
      <c r="H93" s="178">
        <f>H95+H185</f>
        <v>341371.73848999996</v>
      </c>
      <c r="I93" s="164">
        <f>I95+I185</f>
        <v>331601.26308</v>
      </c>
      <c r="J93" s="164">
        <f>J95+J185</f>
        <v>276485.09597999998</v>
      </c>
      <c r="K93" s="165">
        <f>K95+K185</f>
        <v>259975.22639999999</v>
      </c>
    </row>
    <row r="94" spans="1:11" s="14" customFormat="1" ht="13.5" customHeight="1">
      <c r="A94" s="28" t="s">
        <v>13</v>
      </c>
      <c r="B94" s="19" t="s">
        <v>18</v>
      </c>
      <c r="C94" s="19" t="s">
        <v>61</v>
      </c>
      <c r="D94" s="16" t="s">
        <v>14</v>
      </c>
      <c r="E94" s="16" t="s">
        <v>14</v>
      </c>
      <c r="F94" s="35">
        <f>F98</f>
        <v>301076.06900000002</v>
      </c>
      <c r="G94" s="35">
        <v>0</v>
      </c>
      <c r="H94" s="177">
        <v>0</v>
      </c>
      <c r="I94" s="162">
        <v>0</v>
      </c>
      <c r="J94" s="162">
        <v>0</v>
      </c>
      <c r="K94" s="163">
        <v>0</v>
      </c>
    </row>
    <row r="95" spans="1:11" s="14" customFormat="1" ht="13.5" customHeight="1">
      <c r="A95" s="128" t="s">
        <v>64</v>
      </c>
      <c r="B95" s="19" t="s">
        <v>134</v>
      </c>
      <c r="C95" s="19" t="s">
        <v>103</v>
      </c>
      <c r="D95" s="19" t="s">
        <v>62</v>
      </c>
      <c r="E95" s="19" t="s">
        <v>21</v>
      </c>
      <c r="F95" s="35">
        <v>0</v>
      </c>
      <c r="G95" s="35">
        <f>G96+G97</f>
        <v>304027.98073000001</v>
      </c>
      <c r="H95" s="177">
        <f t="shared" ref="H95:I95" si="26">H96+H97</f>
        <v>338792.23848999996</v>
      </c>
      <c r="I95" s="162">
        <f t="shared" si="26"/>
        <v>330999.26308</v>
      </c>
      <c r="J95" s="162">
        <f>J96+J97</f>
        <v>274163.09597999998</v>
      </c>
      <c r="K95" s="162">
        <f>K96+K97</f>
        <v>255775.22639999999</v>
      </c>
    </row>
    <row r="96" spans="1:11" s="14" customFormat="1" ht="13.5" customHeight="1">
      <c r="A96" s="129"/>
      <c r="B96" s="19" t="s">
        <v>134</v>
      </c>
      <c r="C96" s="19" t="s">
        <v>61</v>
      </c>
      <c r="D96" s="19" t="s">
        <v>62</v>
      </c>
      <c r="E96" s="19" t="s">
        <v>21</v>
      </c>
      <c r="F96" s="35">
        <v>0</v>
      </c>
      <c r="G96" s="35">
        <f>G99+G101+G105+G111+G122+G124+G128+G139+G153+G163+G165+G172</f>
        <v>303650.53172999999</v>
      </c>
      <c r="H96" s="177">
        <f>H99+H101+H105+H111+H122+H128+H135+H137+H139+H153+H157+H163+H165+H174+H177+H180+H183</f>
        <v>338509.42748999997</v>
      </c>
      <c r="I96" s="162">
        <f>I101+I105+I111+I120+I139+I153+I159+I165+I128</f>
        <v>330999.26308</v>
      </c>
      <c r="J96" s="162">
        <f>J101+J105+J111+J120+J139+J153+J159+J165+J128</f>
        <v>274163.09597999998</v>
      </c>
      <c r="K96" s="162">
        <f>K101+K105+K111+K120+K139+K153+K159+K165+K128</f>
        <v>255775.22639999999</v>
      </c>
    </row>
    <row r="97" spans="1:11" s="14" customFormat="1" ht="13.5" customHeight="1">
      <c r="A97" s="129"/>
      <c r="B97" s="19" t="s">
        <v>134</v>
      </c>
      <c r="C97" s="19" t="s">
        <v>157</v>
      </c>
      <c r="D97" s="19" t="s">
        <v>62</v>
      </c>
      <c r="E97" s="19" t="s">
        <v>21</v>
      </c>
      <c r="F97" s="35">
        <v>0</v>
      </c>
      <c r="G97" s="35">
        <f>G118+G151</f>
        <v>377.44899999999996</v>
      </c>
      <c r="H97" s="177">
        <f>H118+H151</f>
        <v>282.81100000000004</v>
      </c>
      <c r="I97" s="162">
        <f>I118+I151</f>
        <v>0</v>
      </c>
      <c r="J97" s="162">
        <f>J118+J151</f>
        <v>0</v>
      </c>
      <c r="K97" s="162">
        <f>K118+K151</f>
        <v>0</v>
      </c>
    </row>
    <row r="98" spans="1:11" ht="15" customHeight="1">
      <c r="A98" s="130"/>
      <c r="B98" s="19" t="s">
        <v>18</v>
      </c>
      <c r="C98" s="19" t="s">
        <v>61</v>
      </c>
      <c r="D98" s="19" t="s">
        <v>62</v>
      </c>
      <c r="E98" s="19" t="s">
        <v>21</v>
      </c>
      <c r="F98" s="35">
        <f>F104+F108+F114+F127+F132+F145+F156+F162+F169</f>
        <v>301076.06900000002</v>
      </c>
      <c r="G98" s="35">
        <v>0</v>
      </c>
      <c r="H98" s="48">
        <v>0</v>
      </c>
      <c r="I98" s="55">
        <v>0</v>
      </c>
      <c r="J98" s="55">
        <v>0</v>
      </c>
      <c r="K98" s="56">
        <v>0</v>
      </c>
    </row>
    <row r="99" spans="1:11" ht="22.5" customHeight="1">
      <c r="A99" s="135" t="s">
        <v>158</v>
      </c>
      <c r="B99" s="15" t="s">
        <v>134</v>
      </c>
      <c r="C99" s="15" t="s">
        <v>61</v>
      </c>
      <c r="D99" s="19" t="s">
        <v>159</v>
      </c>
      <c r="E99" s="19" t="s">
        <v>21</v>
      </c>
      <c r="F99" s="35">
        <v>0</v>
      </c>
      <c r="G99" s="35">
        <v>0</v>
      </c>
      <c r="H99" s="48">
        <f>H100</f>
        <v>4062.5819999999999</v>
      </c>
      <c r="I99" s="48">
        <f t="shared" ref="I99:K99" si="27">I100</f>
        <v>0</v>
      </c>
      <c r="J99" s="48">
        <f t="shared" si="27"/>
        <v>0</v>
      </c>
      <c r="K99" s="35">
        <f t="shared" si="27"/>
        <v>0</v>
      </c>
    </row>
    <row r="100" spans="1:11" ht="17.25" customHeight="1">
      <c r="A100" s="137"/>
      <c r="B100" s="13" t="s">
        <v>134</v>
      </c>
      <c r="C100" s="13" t="s">
        <v>61</v>
      </c>
      <c r="D100" s="5" t="s">
        <v>159</v>
      </c>
      <c r="E100" s="5" t="s">
        <v>25</v>
      </c>
      <c r="F100" s="35">
        <v>0</v>
      </c>
      <c r="G100" s="36">
        <v>0</v>
      </c>
      <c r="H100" s="49">
        <v>4062.5819999999999</v>
      </c>
      <c r="I100" s="42">
        <v>0</v>
      </c>
      <c r="J100" s="42">
        <v>0</v>
      </c>
      <c r="K100" s="42">
        <v>0</v>
      </c>
    </row>
    <row r="101" spans="1:11" ht="15.75" customHeight="1">
      <c r="A101" s="134" t="s">
        <v>65</v>
      </c>
      <c r="B101" s="15" t="s">
        <v>134</v>
      </c>
      <c r="C101" s="15" t="s">
        <v>61</v>
      </c>
      <c r="D101" s="19" t="s">
        <v>63</v>
      </c>
      <c r="E101" s="19" t="s">
        <v>21</v>
      </c>
      <c r="F101" s="35">
        <f>F102</f>
        <v>0</v>
      </c>
      <c r="G101" s="35">
        <f>G102</f>
        <v>1146.489</v>
      </c>
      <c r="H101" s="48">
        <f>H102</f>
        <v>949.62599999999998</v>
      </c>
      <c r="I101" s="55">
        <f t="shared" ref="I101:K101" si="28">I102</f>
        <v>1354.972</v>
      </c>
      <c r="J101" s="55">
        <f t="shared" si="28"/>
        <v>868.46500000000003</v>
      </c>
      <c r="K101" s="56">
        <f t="shared" si="28"/>
        <v>890.76900000000001</v>
      </c>
    </row>
    <row r="102" spans="1:11" ht="35.25" customHeight="1">
      <c r="A102" s="134"/>
      <c r="B102" s="13" t="s">
        <v>134</v>
      </c>
      <c r="C102" s="13" t="s">
        <v>61</v>
      </c>
      <c r="D102" s="5" t="s">
        <v>63</v>
      </c>
      <c r="E102" s="5" t="s">
        <v>22</v>
      </c>
      <c r="F102" s="36">
        <v>0</v>
      </c>
      <c r="G102" s="36">
        <v>1146.489</v>
      </c>
      <c r="H102" s="49">
        <v>949.62599999999998</v>
      </c>
      <c r="I102" s="53">
        <v>1354.972</v>
      </c>
      <c r="J102" s="53">
        <v>868.46500000000003</v>
      </c>
      <c r="K102" s="53">
        <v>890.76900000000001</v>
      </c>
    </row>
    <row r="103" spans="1:11" ht="15.75" customHeight="1">
      <c r="A103" s="134"/>
      <c r="B103" s="15" t="s">
        <v>18</v>
      </c>
      <c r="C103" s="15" t="s">
        <v>61</v>
      </c>
      <c r="D103" s="19" t="s">
        <v>63</v>
      </c>
      <c r="E103" s="19" t="s">
        <v>21</v>
      </c>
      <c r="F103" s="35">
        <f>F104</f>
        <v>1061.1089999999999</v>
      </c>
      <c r="G103" s="35">
        <f>G104</f>
        <v>0</v>
      </c>
      <c r="H103" s="48">
        <f>H104</f>
        <v>0</v>
      </c>
      <c r="I103" s="48">
        <f t="shared" ref="I103:K103" si="29">I104</f>
        <v>0</v>
      </c>
      <c r="J103" s="48">
        <f t="shared" si="29"/>
        <v>0</v>
      </c>
      <c r="K103" s="35">
        <f t="shared" si="29"/>
        <v>0</v>
      </c>
    </row>
    <row r="104" spans="1:11" ht="20.25" customHeight="1">
      <c r="A104" s="134"/>
      <c r="B104" s="13" t="s">
        <v>18</v>
      </c>
      <c r="C104" s="13" t="s">
        <v>61</v>
      </c>
      <c r="D104" s="5" t="s">
        <v>63</v>
      </c>
      <c r="E104" s="5" t="s">
        <v>22</v>
      </c>
      <c r="F104" s="36">
        <v>1061.1089999999999</v>
      </c>
      <c r="G104" s="36">
        <v>0</v>
      </c>
      <c r="H104" s="49">
        <v>0</v>
      </c>
      <c r="I104" s="49">
        <v>0</v>
      </c>
      <c r="J104" s="49">
        <v>0</v>
      </c>
      <c r="K104" s="36">
        <v>0</v>
      </c>
    </row>
    <row r="105" spans="1:11" ht="18.75" customHeight="1">
      <c r="A105" s="131" t="s">
        <v>66</v>
      </c>
      <c r="B105" s="15" t="s">
        <v>134</v>
      </c>
      <c r="C105" s="15" t="s">
        <v>61</v>
      </c>
      <c r="D105" s="19" t="s">
        <v>67</v>
      </c>
      <c r="E105" s="19" t="s">
        <v>21</v>
      </c>
      <c r="F105" s="35">
        <v>0</v>
      </c>
      <c r="G105" s="35">
        <f>G106+G107</f>
        <v>671.61699999999996</v>
      </c>
      <c r="H105" s="55">
        <f>H106+H107</f>
        <v>697.49699999999996</v>
      </c>
      <c r="I105" s="55">
        <f t="shared" ref="I105:K105" si="30">I106+I107</f>
        <v>753.2188000000001</v>
      </c>
      <c r="J105" s="55">
        <f t="shared" si="30"/>
        <v>458.17099999999999</v>
      </c>
      <c r="K105" s="56">
        <f t="shared" si="30"/>
        <v>470.10699999999997</v>
      </c>
    </row>
    <row r="106" spans="1:11" ht="22.5" customHeight="1">
      <c r="A106" s="132"/>
      <c r="B106" s="13" t="s">
        <v>134</v>
      </c>
      <c r="C106" s="13" t="s">
        <v>61</v>
      </c>
      <c r="D106" s="5" t="s">
        <v>67</v>
      </c>
      <c r="E106" s="5" t="s">
        <v>25</v>
      </c>
      <c r="F106" s="36">
        <v>0</v>
      </c>
      <c r="G106" s="36">
        <v>593.89739999999995</v>
      </c>
      <c r="H106" s="49">
        <v>655.64819999999997</v>
      </c>
      <c r="I106" s="53">
        <v>645.60760000000005</v>
      </c>
      <c r="J106" s="53">
        <v>368.495</v>
      </c>
      <c r="K106" s="53">
        <v>380.43099999999998</v>
      </c>
    </row>
    <row r="107" spans="1:11" ht="21.75" customHeight="1">
      <c r="A107" s="132"/>
      <c r="B107" s="13" t="s">
        <v>134</v>
      </c>
      <c r="C107" s="13" t="s">
        <v>61</v>
      </c>
      <c r="D107" s="5" t="s">
        <v>67</v>
      </c>
      <c r="E107" s="5" t="s">
        <v>44</v>
      </c>
      <c r="F107" s="36">
        <v>0</v>
      </c>
      <c r="G107" s="36">
        <v>77.7196</v>
      </c>
      <c r="H107" s="49">
        <v>41.848799999999997</v>
      </c>
      <c r="I107" s="53">
        <v>107.6112</v>
      </c>
      <c r="J107" s="53">
        <v>89.676000000000002</v>
      </c>
      <c r="K107" s="53">
        <v>89.676000000000002</v>
      </c>
    </row>
    <row r="108" spans="1:11" ht="16.5" customHeight="1">
      <c r="A108" s="132"/>
      <c r="B108" s="15" t="s">
        <v>18</v>
      </c>
      <c r="C108" s="15" t="s">
        <v>61</v>
      </c>
      <c r="D108" s="19" t="s">
        <v>67</v>
      </c>
      <c r="E108" s="19" t="s">
        <v>21</v>
      </c>
      <c r="F108" s="35">
        <f t="shared" ref="F108" si="31">F109+F110</f>
        <v>564.21400000000006</v>
      </c>
      <c r="G108" s="35">
        <v>0</v>
      </c>
      <c r="H108" s="48">
        <v>0</v>
      </c>
      <c r="I108" s="48">
        <v>0</v>
      </c>
      <c r="J108" s="48">
        <v>0</v>
      </c>
      <c r="K108" s="35">
        <v>0</v>
      </c>
    </row>
    <row r="109" spans="1:11" ht="21" customHeight="1">
      <c r="A109" s="132"/>
      <c r="B109" s="13" t="s">
        <v>18</v>
      </c>
      <c r="C109" s="13" t="s">
        <v>61</v>
      </c>
      <c r="D109" s="5" t="s">
        <v>67</v>
      </c>
      <c r="E109" s="5" t="s">
        <v>44</v>
      </c>
      <c r="F109" s="36">
        <v>35.869999999999997</v>
      </c>
      <c r="G109" s="36">
        <v>0</v>
      </c>
      <c r="H109" s="49">
        <v>0</v>
      </c>
      <c r="I109" s="49">
        <v>0</v>
      </c>
      <c r="J109" s="49">
        <v>0</v>
      </c>
      <c r="K109" s="36">
        <v>0</v>
      </c>
    </row>
    <row r="110" spans="1:11" ht="18" customHeight="1">
      <c r="A110" s="133"/>
      <c r="B110" s="13" t="s">
        <v>18</v>
      </c>
      <c r="C110" s="13" t="s">
        <v>61</v>
      </c>
      <c r="D110" s="5" t="s">
        <v>67</v>
      </c>
      <c r="E110" s="5" t="s">
        <v>25</v>
      </c>
      <c r="F110" s="36">
        <v>528.34400000000005</v>
      </c>
      <c r="G110" s="36">
        <v>0</v>
      </c>
      <c r="H110" s="49">
        <v>0</v>
      </c>
      <c r="I110" s="49">
        <v>0</v>
      </c>
      <c r="J110" s="49">
        <v>0</v>
      </c>
      <c r="K110" s="36">
        <v>0</v>
      </c>
    </row>
    <row r="111" spans="1:11" ht="18" customHeight="1">
      <c r="A111" s="131" t="s">
        <v>68</v>
      </c>
      <c r="B111" s="15" t="s">
        <v>134</v>
      </c>
      <c r="C111" s="15" t="s">
        <v>61</v>
      </c>
      <c r="D111" s="19" t="s">
        <v>69</v>
      </c>
      <c r="E111" s="19" t="s">
        <v>21</v>
      </c>
      <c r="F111" s="35">
        <v>0</v>
      </c>
      <c r="G111" s="35">
        <f>G112+G113+G117</f>
        <v>232378.02299999999</v>
      </c>
      <c r="H111" s="48">
        <f>H112+H113</f>
        <v>243247.17852000002</v>
      </c>
      <c r="I111" s="55">
        <f t="shared" ref="I111:K111" si="32">I112+I113</f>
        <v>255312.74600000001</v>
      </c>
      <c r="J111" s="55">
        <f t="shared" si="32"/>
        <v>206291.14799999999</v>
      </c>
      <c r="K111" s="56">
        <f t="shared" si="32"/>
        <v>211259.94</v>
      </c>
    </row>
    <row r="112" spans="1:11" ht="15.75" customHeight="1">
      <c r="A112" s="132"/>
      <c r="B112" s="13" t="s">
        <v>134</v>
      </c>
      <c r="C112" s="13" t="s">
        <v>61</v>
      </c>
      <c r="D112" s="5" t="s">
        <v>69</v>
      </c>
      <c r="E112" s="5" t="s">
        <v>22</v>
      </c>
      <c r="F112" s="36">
        <v>0</v>
      </c>
      <c r="G112" s="36">
        <v>222063.18242</v>
      </c>
      <c r="H112" s="49">
        <v>237682.36994</v>
      </c>
      <c r="I112" s="54">
        <v>255312.74600000001</v>
      </c>
      <c r="J112" s="54">
        <v>206291.14799999999</v>
      </c>
      <c r="K112" s="54">
        <v>211259.94</v>
      </c>
    </row>
    <row r="113" spans="1:11" ht="18.75" customHeight="1">
      <c r="A113" s="132"/>
      <c r="B113" s="13" t="s">
        <v>134</v>
      </c>
      <c r="C113" s="13" t="s">
        <v>61</v>
      </c>
      <c r="D113" s="5" t="s">
        <v>69</v>
      </c>
      <c r="E113" s="5" t="s">
        <v>25</v>
      </c>
      <c r="F113" s="36">
        <v>0</v>
      </c>
      <c r="G113" s="36">
        <v>10199.552739999999</v>
      </c>
      <c r="H113" s="49">
        <v>5564.8085799999999</v>
      </c>
      <c r="I113" s="54">
        <v>0</v>
      </c>
      <c r="J113" s="54">
        <v>0</v>
      </c>
      <c r="K113" s="54">
        <v>0</v>
      </c>
    </row>
    <row r="114" spans="1:11" ht="15" customHeight="1">
      <c r="A114" s="132"/>
      <c r="B114" s="15" t="s">
        <v>18</v>
      </c>
      <c r="C114" s="15" t="s">
        <v>61</v>
      </c>
      <c r="D114" s="19" t="s">
        <v>69</v>
      </c>
      <c r="E114" s="19" t="s">
        <v>21</v>
      </c>
      <c r="F114" s="35">
        <f t="shared" ref="F114" si="33">F115+F116</f>
        <v>222118.943</v>
      </c>
      <c r="G114" s="35">
        <v>0</v>
      </c>
      <c r="H114" s="48">
        <v>0</v>
      </c>
      <c r="I114" s="48">
        <v>0</v>
      </c>
      <c r="J114" s="48">
        <v>0</v>
      </c>
      <c r="K114" s="35">
        <v>0</v>
      </c>
    </row>
    <row r="115" spans="1:11" ht="16.5" customHeight="1">
      <c r="A115" s="132"/>
      <c r="B115" s="13" t="s">
        <v>18</v>
      </c>
      <c r="C115" s="13" t="s">
        <v>61</v>
      </c>
      <c r="D115" s="5" t="s">
        <v>69</v>
      </c>
      <c r="E115" s="5" t="s">
        <v>22</v>
      </c>
      <c r="F115" s="36">
        <v>212839.78</v>
      </c>
      <c r="G115" s="36">
        <v>0</v>
      </c>
      <c r="H115" s="49">
        <v>0</v>
      </c>
      <c r="I115" s="49">
        <v>0</v>
      </c>
      <c r="J115" s="49">
        <v>0</v>
      </c>
      <c r="K115" s="36">
        <v>0</v>
      </c>
    </row>
    <row r="116" spans="1:11" ht="18.75" customHeight="1">
      <c r="A116" s="132"/>
      <c r="B116" s="13" t="s">
        <v>18</v>
      </c>
      <c r="C116" s="13" t="s">
        <v>61</v>
      </c>
      <c r="D116" s="5" t="s">
        <v>69</v>
      </c>
      <c r="E116" s="5" t="s">
        <v>25</v>
      </c>
      <c r="F116" s="36">
        <v>9279.1630000000005</v>
      </c>
      <c r="G116" s="36">
        <v>0</v>
      </c>
      <c r="H116" s="49">
        <v>0</v>
      </c>
      <c r="I116" s="49">
        <v>0</v>
      </c>
      <c r="J116" s="49">
        <v>0</v>
      </c>
      <c r="K116" s="36">
        <v>0</v>
      </c>
    </row>
    <row r="117" spans="1:11" ht="18.75" customHeight="1">
      <c r="A117" s="132"/>
      <c r="B117" s="13" t="s">
        <v>134</v>
      </c>
      <c r="C117" s="13" t="s">
        <v>61</v>
      </c>
      <c r="D117" s="5" t="s">
        <v>69</v>
      </c>
      <c r="E117" s="5" t="s">
        <v>44</v>
      </c>
      <c r="F117" s="36">
        <v>0</v>
      </c>
      <c r="G117" s="36">
        <v>115.28784</v>
      </c>
      <c r="H117" s="49">
        <v>0</v>
      </c>
      <c r="I117" s="49">
        <v>0</v>
      </c>
      <c r="J117" s="49">
        <v>0</v>
      </c>
      <c r="K117" s="36">
        <v>0</v>
      </c>
    </row>
    <row r="118" spans="1:11" ht="18.75" customHeight="1">
      <c r="A118" s="132"/>
      <c r="B118" s="15" t="s">
        <v>134</v>
      </c>
      <c r="C118" s="15" t="s">
        <v>157</v>
      </c>
      <c r="D118" s="19" t="s">
        <v>69</v>
      </c>
      <c r="E118" s="19" t="s">
        <v>21</v>
      </c>
      <c r="F118" s="35">
        <v>0</v>
      </c>
      <c r="G118" s="35">
        <f>G119</f>
        <v>343.60399999999998</v>
      </c>
      <c r="H118" s="48">
        <f>H119</f>
        <v>270.32100000000003</v>
      </c>
      <c r="I118" s="48">
        <f t="shared" ref="I118:K118" si="34">I119</f>
        <v>0</v>
      </c>
      <c r="J118" s="48">
        <f t="shared" si="34"/>
        <v>0</v>
      </c>
      <c r="K118" s="35">
        <f t="shared" si="34"/>
        <v>0</v>
      </c>
    </row>
    <row r="119" spans="1:11" ht="18.75" customHeight="1">
      <c r="A119" s="133"/>
      <c r="B119" s="13" t="s">
        <v>134</v>
      </c>
      <c r="C119" s="13" t="s">
        <v>157</v>
      </c>
      <c r="D119" s="5" t="s">
        <v>69</v>
      </c>
      <c r="E119" s="5" t="s">
        <v>25</v>
      </c>
      <c r="F119" s="36">
        <v>0</v>
      </c>
      <c r="G119" s="36">
        <v>343.60399999999998</v>
      </c>
      <c r="H119" s="49">
        <v>270.32100000000003</v>
      </c>
      <c r="I119" s="42">
        <v>0</v>
      </c>
      <c r="J119" s="42">
        <v>0</v>
      </c>
      <c r="K119" s="42">
        <v>0</v>
      </c>
    </row>
    <row r="120" spans="1:11" ht="18.75" customHeight="1">
      <c r="A120" s="157" t="s">
        <v>182</v>
      </c>
      <c r="B120" s="15" t="s">
        <v>134</v>
      </c>
      <c r="C120" s="15" t="s">
        <v>61</v>
      </c>
      <c r="D120" s="19" t="s">
        <v>183</v>
      </c>
      <c r="E120" s="19" t="s">
        <v>21</v>
      </c>
      <c r="F120" s="35">
        <v>0</v>
      </c>
      <c r="G120" s="35">
        <f>G121</f>
        <v>0</v>
      </c>
      <c r="H120" s="48">
        <f>H121</f>
        <v>0</v>
      </c>
      <c r="I120" s="55">
        <f>I121</f>
        <v>26643.599999999999</v>
      </c>
      <c r="J120" s="55">
        <f>J121</f>
        <v>26296.5</v>
      </c>
      <c r="K120" s="56">
        <f>K121</f>
        <v>0</v>
      </c>
    </row>
    <row r="121" spans="1:11" ht="18.75" customHeight="1">
      <c r="A121" s="157"/>
      <c r="B121" s="13" t="s">
        <v>134</v>
      </c>
      <c r="C121" s="13" t="s">
        <v>61</v>
      </c>
      <c r="D121" s="5" t="s">
        <v>183</v>
      </c>
      <c r="E121" s="5" t="s">
        <v>22</v>
      </c>
      <c r="F121" s="36">
        <v>0</v>
      </c>
      <c r="G121" s="36">
        <v>0</v>
      </c>
      <c r="H121" s="49">
        <v>0</v>
      </c>
      <c r="I121" s="54">
        <v>26643.599999999999</v>
      </c>
      <c r="J121" s="54">
        <v>26296.5</v>
      </c>
      <c r="K121" s="54">
        <v>0</v>
      </c>
    </row>
    <row r="122" spans="1:11" ht="18.75" customHeight="1">
      <c r="A122" s="131" t="s">
        <v>146</v>
      </c>
      <c r="B122" s="15" t="s">
        <v>134</v>
      </c>
      <c r="C122" s="15" t="s">
        <v>61</v>
      </c>
      <c r="D122" s="19" t="s">
        <v>147</v>
      </c>
      <c r="E122" s="19" t="s">
        <v>21</v>
      </c>
      <c r="F122" s="35">
        <f>F123</f>
        <v>0</v>
      </c>
      <c r="G122" s="35">
        <f t="shared" ref="G122:K122" si="35">G123</f>
        <v>1734.1828399999999</v>
      </c>
      <c r="H122" s="48">
        <f t="shared" si="35"/>
        <v>823.12832000000003</v>
      </c>
      <c r="I122" s="48">
        <f t="shared" si="35"/>
        <v>0</v>
      </c>
      <c r="J122" s="48">
        <f t="shared" si="35"/>
        <v>0</v>
      </c>
      <c r="K122" s="35">
        <f t="shared" si="35"/>
        <v>0</v>
      </c>
    </row>
    <row r="123" spans="1:11" ht="18.75" customHeight="1">
      <c r="A123" s="133"/>
      <c r="B123" s="13" t="s">
        <v>134</v>
      </c>
      <c r="C123" s="13" t="s">
        <v>61</v>
      </c>
      <c r="D123" s="5" t="s">
        <v>147</v>
      </c>
      <c r="E123" s="5" t="s">
        <v>142</v>
      </c>
      <c r="F123" s="36">
        <v>0</v>
      </c>
      <c r="G123" s="36">
        <v>1734.1828399999999</v>
      </c>
      <c r="H123" s="49">
        <v>823.12832000000003</v>
      </c>
      <c r="I123" s="49">
        <v>0</v>
      </c>
      <c r="J123" s="49">
        <v>0</v>
      </c>
      <c r="K123" s="36">
        <v>0</v>
      </c>
    </row>
    <row r="124" spans="1:11" ht="18.75" customHeight="1">
      <c r="A124" s="131" t="s">
        <v>71</v>
      </c>
      <c r="B124" s="15" t="s">
        <v>134</v>
      </c>
      <c r="C124" s="15" t="s">
        <v>61</v>
      </c>
      <c r="D124" s="19" t="s">
        <v>70</v>
      </c>
      <c r="E124" s="19" t="s">
        <v>21</v>
      </c>
      <c r="F124" s="35">
        <f>F125</f>
        <v>0</v>
      </c>
      <c r="G124" s="35">
        <f t="shared" ref="G124:K124" si="36">G125</f>
        <v>2496.37</v>
      </c>
      <c r="H124" s="48">
        <f t="shared" si="36"/>
        <v>0</v>
      </c>
      <c r="I124" s="48">
        <f t="shared" si="36"/>
        <v>0</v>
      </c>
      <c r="J124" s="48">
        <f t="shared" si="36"/>
        <v>0</v>
      </c>
      <c r="K124" s="35">
        <f t="shared" si="36"/>
        <v>0</v>
      </c>
    </row>
    <row r="125" spans="1:11" ht="18.75" customHeight="1">
      <c r="A125" s="132"/>
      <c r="B125" s="13" t="s">
        <v>134</v>
      </c>
      <c r="C125" s="13" t="s">
        <v>61</v>
      </c>
      <c r="D125" s="5" t="s">
        <v>70</v>
      </c>
      <c r="E125" s="5" t="s">
        <v>22</v>
      </c>
      <c r="F125" s="36">
        <v>0</v>
      </c>
      <c r="G125" s="36">
        <v>2496.37</v>
      </c>
      <c r="H125" s="49">
        <v>0</v>
      </c>
      <c r="I125" s="49">
        <v>0</v>
      </c>
      <c r="J125" s="49">
        <v>0</v>
      </c>
      <c r="K125" s="36">
        <v>0</v>
      </c>
    </row>
    <row r="126" spans="1:11" ht="18.75" customHeight="1">
      <c r="A126" s="132"/>
      <c r="B126" s="15" t="s">
        <v>18</v>
      </c>
      <c r="C126" s="15" t="s">
        <v>61</v>
      </c>
      <c r="D126" s="19" t="s">
        <v>70</v>
      </c>
      <c r="E126" s="19" t="s">
        <v>21</v>
      </c>
      <c r="F126" s="35">
        <f>F127</f>
        <v>5493.18</v>
      </c>
      <c r="G126" s="35">
        <f>G127</f>
        <v>0</v>
      </c>
      <c r="H126" s="48">
        <f>H127</f>
        <v>0</v>
      </c>
      <c r="I126" s="48">
        <f t="shared" ref="I126:K126" si="37">I127</f>
        <v>0</v>
      </c>
      <c r="J126" s="48">
        <f t="shared" si="37"/>
        <v>0</v>
      </c>
      <c r="K126" s="35">
        <f t="shared" si="37"/>
        <v>0</v>
      </c>
    </row>
    <row r="127" spans="1:11" ht="20.25" customHeight="1">
      <c r="A127" s="133"/>
      <c r="B127" s="13" t="s">
        <v>18</v>
      </c>
      <c r="C127" s="13" t="s">
        <v>61</v>
      </c>
      <c r="D127" s="5" t="s">
        <v>70</v>
      </c>
      <c r="E127" s="5" t="s">
        <v>22</v>
      </c>
      <c r="F127" s="36">
        <v>5493.18</v>
      </c>
      <c r="G127" s="36">
        <v>0</v>
      </c>
      <c r="H127" s="49">
        <v>0</v>
      </c>
      <c r="I127" s="49">
        <v>0</v>
      </c>
      <c r="J127" s="49">
        <v>0</v>
      </c>
      <c r="K127" s="36">
        <v>0</v>
      </c>
    </row>
    <row r="128" spans="1:11" ht="21" customHeight="1">
      <c r="A128" s="134" t="s">
        <v>163</v>
      </c>
      <c r="B128" s="15" t="s">
        <v>134</v>
      </c>
      <c r="C128" s="15" t="s">
        <v>61</v>
      </c>
      <c r="D128" s="19" t="s">
        <v>72</v>
      </c>
      <c r="E128" s="19" t="s">
        <v>21</v>
      </c>
      <c r="F128" s="35">
        <f>F130</f>
        <v>0</v>
      </c>
      <c r="G128" s="35">
        <f>G130</f>
        <v>4570</v>
      </c>
      <c r="H128" s="48">
        <f>H129+H130</f>
        <v>16866.4143</v>
      </c>
      <c r="I128" s="48">
        <f t="shared" ref="I128:K128" si="38">I129+I130</f>
        <v>4170</v>
      </c>
      <c r="J128" s="48">
        <f t="shared" si="38"/>
        <v>3252.6</v>
      </c>
      <c r="K128" s="35">
        <f t="shared" si="38"/>
        <v>3336</v>
      </c>
    </row>
    <row r="129" spans="1:11" ht="21" customHeight="1">
      <c r="A129" s="134"/>
      <c r="B129" s="13" t="s">
        <v>134</v>
      </c>
      <c r="C129" s="13" t="s">
        <v>61</v>
      </c>
      <c r="D129" s="5" t="s">
        <v>72</v>
      </c>
      <c r="E129" s="5" t="s">
        <v>22</v>
      </c>
      <c r="F129" s="36">
        <v>0</v>
      </c>
      <c r="G129" s="36">
        <v>0</v>
      </c>
      <c r="H129" s="49">
        <f>1812.678+547.428</f>
        <v>2360.1060000000002</v>
      </c>
      <c r="I129" s="49">
        <v>2803.8020000000001</v>
      </c>
      <c r="J129" s="49">
        <v>179.23400000000001</v>
      </c>
      <c r="K129" s="36">
        <v>799.98613</v>
      </c>
    </row>
    <row r="130" spans="1:11" ht="19.5" customHeight="1">
      <c r="A130" s="134"/>
      <c r="B130" s="13" t="s">
        <v>134</v>
      </c>
      <c r="C130" s="13" t="s">
        <v>61</v>
      </c>
      <c r="D130" s="5" t="s">
        <v>72</v>
      </c>
      <c r="E130" s="5" t="s">
        <v>25</v>
      </c>
      <c r="F130" s="36">
        <v>0</v>
      </c>
      <c r="G130" s="36">
        <v>4570</v>
      </c>
      <c r="H130" s="49">
        <v>14506.308300000001</v>
      </c>
      <c r="I130" s="49">
        <v>1366.1980000000001</v>
      </c>
      <c r="J130" s="49">
        <v>3073.366</v>
      </c>
      <c r="K130" s="36">
        <v>2536.0138700000002</v>
      </c>
    </row>
    <row r="131" spans="1:11" ht="21.75" customHeight="1">
      <c r="A131" s="134"/>
      <c r="B131" s="15" t="s">
        <v>18</v>
      </c>
      <c r="C131" s="15" t="s">
        <v>61</v>
      </c>
      <c r="D131" s="19" t="s">
        <v>72</v>
      </c>
      <c r="E131" s="19" t="s">
        <v>21</v>
      </c>
      <c r="F131" s="35">
        <f>F132</f>
        <v>7805</v>
      </c>
      <c r="G131" s="35">
        <f>G132</f>
        <v>0</v>
      </c>
      <c r="H131" s="48">
        <f>H132</f>
        <v>0</v>
      </c>
      <c r="I131" s="48">
        <f t="shared" ref="I131:K131" si="39">I132</f>
        <v>0</v>
      </c>
      <c r="J131" s="48">
        <f t="shared" si="39"/>
        <v>0</v>
      </c>
      <c r="K131" s="35">
        <f t="shared" si="39"/>
        <v>0</v>
      </c>
    </row>
    <row r="132" spans="1:11" ht="21.75" customHeight="1">
      <c r="A132" s="134"/>
      <c r="B132" s="13" t="s">
        <v>18</v>
      </c>
      <c r="C132" s="13" t="s">
        <v>61</v>
      </c>
      <c r="D132" s="5" t="s">
        <v>72</v>
      </c>
      <c r="E132" s="5" t="s">
        <v>25</v>
      </c>
      <c r="F132" s="36">
        <v>7805</v>
      </c>
      <c r="G132" s="36">
        <v>0</v>
      </c>
      <c r="H132" s="49">
        <v>0</v>
      </c>
      <c r="I132" s="49">
        <v>0</v>
      </c>
      <c r="J132" s="49">
        <v>0</v>
      </c>
      <c r="K132" s="36">
        <v>0</v>
      </c>
    </row>
    <row r="133" spans="1:11" ht="22.5" hidden="1" customHeight="1">
      <c r="A133" s="131"/>
      <c r="B133" s="15"/>
      <c r="C133" s="15"/>
      <c r="D133" s="19"/>
      <c r="E133" s="19"/>
      <c r="F133" s="35"/>
      <c r="G133" s="35"/>
      <c r="H133" s="48"/>
      <c r="I133" s="53"/>
      <c r="J133" s="53"/>
      <c r="K133" s="42"/>
    </row>
    <row r="134" spans="1:11" ht="23.25" hidden="1" customHeight="1">
      <c r="A134" s="132"/>
      <c r="B134" s="13"/>
      <c r="C134" s="13"/>
      <c r="D134" s="5"/>
      <c r="E134" s="5"/>
      <c r="F134" s="36"/>
      <c r="G134" s="36"/>
      <c r="H134" s="49"/>
      <c r="I134" s="53"/>
      <c r="J134" s="53"/>
      <c r="K134" s="42"/>
    </row>
    <row r="135" spans="1:11" ht="19.5" customHeight="1">
      <c r="A135" s="132" t="s">
        <v>187</v>
      </c>
      <c r="B135" s="15" t="s">
        <v>134</v>
      </c>
      <c r="C135" s="15" t="s">
        <v>61</v>
      </c>
      <c r="D135" s="19" t="s">
        <v>145</v>
      </c>
      <c r="E135" s="19" t="s">
        <v>21</v>
      </c>
      <c r="F135" s="35">
        <v>0</v>
      </c>
      <c r="G135" s="35">
        <v>0</v>
      </c>
      <c r="H135" s="48">
        <f>H136</f>
        <v>1131.48</v>
      </c>
      <c r="I135" s="50">
        <v>0</v>
      </c>
      <c r="J135" s="50">
        <v>0</v>
      </c>
      <c r="K135" s="37">
        <v>0</v>
      </c>
    </row>
    <row r="136" spans="1:11" ht="18.75" customHeight="1">
      <c r="A136" s="133"/>
      <c r="B136" s="13" t="s">
        <v>134</v>
      </c>
      <c r="C136" s="13" t="s">
        <v>61</v>
      </c>
      <c r="D136" s="5" t="s">
        <v>145</v>
      </c>
      <c r="E136" s="5" t="s">
        <v>25</v>
      </c>
      <c r="F136" s="36">
        <v>0</v>
      </c>
      <c r="G136" s="36">
        <v>0</v>
      </c>
      <c r="H136" s="49">
        <v>1131.48</v>
      </c>
      <c r="I136" s="71">
        <v>0</v>
      </c>
      <c r="J136" s="71">
        <v>0</v>
      </c>
      <c r="K136" s="42">
        <v>0</v>
      </c>
    </row>
    <row r="137" spans="1:11" ht="18.75" customHeight="1">
      <c r="A137" s="158" t="s">
        <v>182</v>
      </c>
      <c r="B137" s="15" t="s">
        <v>134</v>
      </c>
      <c r="C137" s="15" t="s">
        <v>61</v>
      </c>
      <c r="D137" s="19" t="s">
        <v>183</v>
      </c>
      <c r="E137" s="19" t="s">
        <v>21</v>
      </c>
      <c r="F137" s="35">
        <v>0</v>
      </c>
      <c r="G137" s="35">
        <v>0</v>
      </c>
      <c r="H137" s="48">
        <f>H138</f>
        <v>8840.1</v>
      </c>
      <c r="I137" s="48">
        <f t="shared" ref="I137:K137" si="40">I138</f>
        <v>0</v>
      </c>
      <c r="J137" s="48">
        <f t="shared" si="40"/>
        <v>0</v>
      </c>
      <c r="K137" s="48">
        <f t="shared" si="40"/>
        <v>0</v>
      </c>
    </row>
    <row r="138" spans="1:11" ht="18.75" customHeight="1">
      <c r="A138" s="159"/>
      <c r="B138" s="13" t="s">
        <v>134</v>
      </c>
      <c r="C138" s="13" t="s">
        <v>61</v>
      </c>
      <c r="D138" s="5" t="s">
        <v>183</v>
      </c>
      <c r="E138" s="5" t="s">
        <v>22</v>
      </c>
      <c r="F138" s="36">
        <v>0</v>
      </c>
      <c r="G138" s="36">
        <v>0</v>
      </c>
      <c r="H138" s="49">
        <v>8840.1</v>
      </c>
      <c r="I138" s="71">
        <v>0</v>
      </c>
      <c r="J138" s="71">
        <v>0</v>
      </c>
      <c r="K138" s="42">
        <v>0</v>
      </c>
    </row>
    <row r="139" spans="1:11" ht="15.75" customHeight="1">
      <c r="A139" s="131" t="s">
        <v>188</v>
      </c>
      <c r="B139" s="15" t="s">
        <v>134</v>
      </c>
      <c r="C139" s="15" t="s">
        <v>61</v>
      </c>
      <c r="D139" s="19" t="s">
        <v>73</v>
      </c>
      <c r="E139" s="19" t="s">
        <v>21</v>
      </c>
      <c r="F139" s="35">
        <v>0</v>
      </c>
      <c r="G139" s="35">
        <f>G140+G141+G142+G143+G144</f>
        <v>50194.543799999999</v>
      </c>
      <c r="H139" s="48">
        <f>H140+H141+H142+H143+H144</f>
        <v>43162.309359999999</v>
      </c>
      <c r="I139" s="55">
        <f t="shared" ref="I139:K139" si="41">I140+I141+I142+I143+I144</f>
        <v>37778.973279999998</v>
      </c>
      <c r="J139" s="55">
        <f t="shared" si="41"/>
        <v>33804.811110000002</v>
      </c>
      <c r="K139" s="56">
        <f t="shared" si="41"/>
        <v>35982.557399999998</v>
      </c>
    </row>
    <row r="140" spans="1:11" ht="16.5" customHeight="1">
      <c r="A140" s="132"/>
      <c r="B140" s="13" t="s">
        <v>134</v>
      </c>
      <c r="C140" s="13" t="s">
        <v>61</v>
      </c>
      <c r="D140" s="5" t="s">
        <v>73</v>
      </c>
      <c r="E140" s="5" t="s">
        <v>22</v>
      </c>
      <c r="F140" s="36">
        <v>0</v>
      </c>
      <c r="G140" s="36">
        <v>14959.42319</v>
      </c>
      <c r="H140" s="49">
        <v>14262.01347</v>
      </c>
      <c r="I140" s="54">
        <v>12016.58597</v>
      </c>
      <c r="J140" s="54">
        <v>11106.0633</v>
      </c>
      <c r="K140" s="54">
        <v>11169.279500000001</v>
      </c>
    </row>
    <row r="141" spans="1:11" ht="15" customHeight="1">
      <c r="A141" s="132"/>
      <c r="B141" s="13" t="s">
        <v>134</v>
      </c>
      <c r="C141" s="13" t="s">
        <v>61</v>
      </c>
      <c r="D141" s="5" t="s">
        <v>73</v>
      </c>
      <c r="E141" s="5" t="s">
        <v>25</v>
      </c>
      <c r="F141" s="36">
        <v>0</v>
      </c>
      <c r="G141" s="36">
        <v>32381.61145</v>
      </c>
      <c r="H141" s="49">
        <v>26400.877229999998</v>
      </c>
      <c r="I141" s="54">
        <v>23496.669310000001</v>
      </c>
      <c r="J141" s="54">
        <v>20433.02981</v>
      </c>
      <c r="K141" s="54">
        <v>22547.5599</v>
      </c>
    </row>
    <row r="142" spans="1:11" ht="16.5" customHeight="1">
      <c r="A142" s="132"/>
      <c r="B142" s="13" t="s">
        <v>134</v>
      </c>
      <c r="C142" s="13" t="s">
        <v>61</v>
      </c>
      <c r="D142" s="5" t="s">
        <v>73</v>
      </c>
      <c r="E142" s="5" t="s">
        <v>44</v>
      </c>
      <c r="F142" s="36">
        <v>0</v>
      </c>
      <c r="G142" s="36">
        <v>41.002519999999997</v>
      </c>
      <c r="H142" s="49">
        <v>0</v>
      </c>
      <c r="I142" s="54">
        <v>0</v>
      </c>
      <c r="J142" s="54">
        <v>0</v>
      </c>
      <c r="K142" s="54">
        <v>0</v>
      </c>
    </row>
    <row r="143" spans="1:11" ht="16.5" customHeight="1">
      <c r="A143" s="132"/>
      <c r="B143" s="13" t="s">
        <v>134</v>
      </c>
      <c r="C143" s="13" t="s">
        <v>61</v>
      </c>
      <c r="D143" s="5" t="s">
        <v>73</v>
      </c>
      <c r="E143" s="5" t="s">
        <v>23</v>
      </c>
      <c r="F143" s="36">
        <v>0</v>
      </c>
      <c r="G143" s="36">
        <v>81.514380000000003</v>
      </c>
      <c r="H143" s="49">
        <v>100.63059</v>
      </c>
      <c r="I143" s="54">
        <v>0</v>
      </c>
      <c r="J143" s="54">
        <v>0</v>
      </c>
      <c r="K143" s="54">
        <v>0</v>
      </c>
    </row>
    <row r="144" spans="1:11" ht="17.25" customHeight="1">
      <c r="A144" s="132"/>
      <c r="B144" s="13" t="s">
        <v>134</v>
      </c>
      <c r="C144" s="13" t="s">
        <v>61</v>
      </c>
      <c r="D144" s="5" t="s">
        <v>73</v>
      </c>
      <c r="E144" s="5" t="s">
        <v>24</v>
      </c>
      <c r="F144" s="36">
        <v>0</v>
      </c>
      <c r="G144" s="36">
        <v>2730.99226</v>
      </c>
      <c r="H144" s="49">
        <v>2398.7880700000001</v>
      </c>
      <c r="I144" s="54">
        <v>2265.7179999999998</v>
      </c>
      <c r="J144" s="54">
        <v>2265.7179999999998</v>
      </c>
      <c r="K144" s="54">
        <v>2265.7179999999998</v>
      </c>
    </row>
    <row r="145" spans="1:11" ht="15" customHeight="1">
      <c r="A145" s="132"/>
      <c r="B145" s="15" t="s">
        <v>18</v>
      </c>
      <c r="C145" s="15" t="s">
        <v>61</v>
      </c>
      <c r="D145" s="19" t="s">
        <v>73</v>
      </c>
      <c r="E145" s="19" t="s">
        <v>21</v>
      </c>
      <c r="F145" s="35">
        <f>F146+F147+F148+F149+F150+0.01</f>
        <v>56328.261000000006</v>
      </c>
      <c r="G145" s="35">
        <v>0</v>
      </c>
      <c r="H145" s="48">
        <v>0</v>
      </c>
      <c r="I145" s="48">
        <v>0</v>
      </c>
      <c r="J145" s="48">
        <v>0</v>
      </c>
      <c r="K145" s="35">
        <v>0</v>
      </c>
    </row>
    <row r="146" spans="1:11" ht="15" customHeight="1">
      <c r="A146" s="132"/>
      <c r="B146" s="13" t="s">
        <v>18</v>
      </c>
      <c r="C146" s="13" t="s">
        <v>61</v>
      </c>
      <c r="D146" s="5" t="s">
        <v>73</v>
      </c>
      <c r="E146" s="5" t="s">
        <v>22</v>
      </c>
      <c r="F146" s="36">
        <v>13115.95</v>
      </c>
      <c r="G146" s="36">
        <v>0</v>
      </c>
      <c r="H146" s="49">
        <v>0</v>
      </c>
      <c r="I146" s="49">
        <v>0</v>
      </c>
      <c r="J146" s="49">
        <v>0</v>
      </c>
      <c r="K146" s="36">
        <v>0</v>
      </c>
    </row>
    <row r="147" spans="1:11" ht="15" customHeight="1">
      <c r="A147" s="132"/>
      <c r="B147" s="13" t="s">
        <v>18</v>
      </c>
      <c r="C147" s="13" t="s">
        <v>61</v>
      </c>
      <c r="D147" s="5" t="s">
        <v>73</v>
      </c>
      <c r="E147" s="5" t="s">
        <v>25</v>
      </c>
      <c r="F147" s="36">
        <v>40470.050000000003</v>
      </c>
      <c r="G147" s="36">
        <v>0</v>
      </c>
      <c r="H147" s="49">
        <v>0</v>
      </c>
      <c r="I147" s="49">
        <v>0</v>
      </c>
      <c r="J147" s="49">
        <v>0</v>
      </c>
      <c r="K147" s="36">
        <v>0</v>
      </c>
    </row>
    <row r="148" spans="1:11" ht="15" customHeight="1">
      <c r="A148" s="132"/>
      <c r="B148" s="13" t="s">
        <v>18</v>
      </c>
      <c r="C148" s="13" t="s">
        <v>61</v>
      </c>
      <c r="D148" s="5" t="s">
        <v>73</v>
      </c>
      <c r="E148" s="5" t="s">
        <v>44</v>
      </c>
      <c r="F148" s="36">
        <v>45.951000000000001</v>
      </c>
      <c r="G148" s="36">
        <v>0</v>
      </c>
      <c r="H148" s="49">
        <v>0</v>
      </c>
      <c r="I148" s="49">
        <v>0</v>
      </c>
      <c r="J148" s="49">
        <v>0</v>
      </c>
      <c r="K148" s="36">
        <v>0</v>
      </c>
    </row>
    <row r="149" spans="1:11" ht="15" customHeight="1">
      <c r="A149" s="132"/>
      <c r="B149" s="13" t="s">
        <v>18</v>
      </c>
      <c r="C149" s="13" t="s">
        <v>61</v>
      </c>
      <c r="D149" s="5" t="s">
        <v>73</v>
      </c>
      <c r="E149" s="5" t="s">
        <v>23</v>
      </c>
      <c r="F149" s="36">
        <v>321.82</v>
      </c>
      <c r="G149" s="36">
        <v>0</v>
      </c>
      <c r="H149" s="49">
        <v>0</v>
      </c>
      <c r="I149" s="49">
        <v>0</v>
      </c>
      <c r="J149" s="49">
        <v>0</v>
      </c>
      <c r="K149" s="36">
        <v>0</v>
      </c>
    </row>
    <row r="150" spans="1:11" ht="15" customHeight="1">
      <c r="A150" s="132"/>
      <c r="B150" s="13" t="s">
        <v>18</v>
      </c>
      <c r="C150" s="13" t="s">
        <v>61</v>
      </c>
      <c r="D150" s="5" t="s">
        <v>73</v>
      </c>
      <c r="E150" s="5" t="s">
        <v>24</v>
      </c>
      <c r="F150" s="36">
        <v>2374.48</v>
      </c>
      <c r="G150" s="36">
        <v>0</v>
      </c>
      <c r="H150" s="49">
        <v>0</v>
      </c>
      <c r="I150" s="49">
        <v>0</v>
      </c>
      <c r="J150" s="49">
        <v>0</v>
      </c>
      <c r="K150" s="36">
        <v>0</v>
      </c>
    </row>
    <row r="151" spans="1:11">
      <c r="A151" s="132"/>
      <c r="B151" s="15" t="s">
        <v>134</v>
      </c>
      <c r="C151" s="15" t="s">
        <v>157</v>
      </c>
      <c r="D151" s="19" t="s">
        <v>73</v>
      </c>
      <c r="E151" s="19" t="s">
        <v>21</v>
      </c>
      <c r="F151" s="35">
        <v>0</v>
      </c>
      <c r="G151" s="35">
        <f>G152</f>
        <v>33.844999999999999</v>
      </c>
      <c r="H151" s="48">
        <f>H152</f>
        <v>12.49</v>
      </c>
      <c r="I151" s="48">
        <f t="shared" ref="I151:K151" si="42">I152</f>
        <v>0</v>
      </c>
      <c r="J151" s="48">
        <f t="shared" si="42"/>
        <v>0</v>
      </c>
      <c r="K151" s="35">
        <f t="shared" si="42"/>
        <v>0</v>
      </c>
    </row>
    <row r="152" spans="1:11">
      <c r="A152" s="133"/>
      <c r="B152" s="13" t="s">
        <v>134</v>
      </c>
      <c r="C152" s="13" t="s">
        <v>157</v>
      </c>
      <c r="D152" s="5" t="s">
        <v>73</v>
      </c>
      <c r="E152" s="5" t="s">
        <v>25</v>
      </c>
      <c r="F152" s="36">
        <v>0</v>
      </c>
      <c r="G152" s="36">
        <v>33.844999999999999</v>
      </c>
      <c r="H152" s="49">
        <v>12.49</v>
      </c>
      <c r="I152" s="53">
        <v>0</v>
      </c>
      <c r="J152" s="53">
        <v>0</v>
      </c>
      <c r="K152" s="42">
        <v>0</v>
      </c>
    </row>
    <row r="153" spans="1:11" ht="24.75" customHeight="1">
      <c r="A153" s="134" t="s">
        <v>127</v>
      </c>
      <c r="B153" s="15" t="s">
        <v>134</v>
      </c>
      <c r="C153" s="15" t="s">
        <v>61</v>
      </c>
      <c r="D153" s="19" t="s">
        <v>74</v>
      </c>
      <c r="E153" s="19" t="s">
        <v>21</v>
      </c>
      <c r="F153" s="35">
        <f>F154</f>
        <v>0</v>
      </c>
      <c r="G153" s="35">
        <f>G154</f>
        <v>2219.0429300000001</v>
      </c>
      <c r="H153" s="48">
        <f>H154</f>
        <v>2056.1133500000001</v>
      </c>
      <c r="I153" s="48">
        <f t="shared" ref="I153:K153" si="43">I154</f>
        <v>2091</v>
      </c>
      <c r="J153" s="48">
        <f t="shared" si="43"/>
        <v>0</v>
      </c>
      <c r="K153" s="35">
        <f t="shared" si="43"/>
        <v>107.1</v>
      </c>
    </row>
    <row r="154" spans="1:11" ht="50.25" customHeight="1">
      <c r="A154" s="134"/>
      <c r="B154" s="13" t="s">
        <v>134</v>
      </c>
      <c r="C154" s="13" t="s">
        <v>61</v>
      </c>
      <c r="D154" s="5" t="s">
        <v>74</v>
      </c>
      <c r="E154" s="5" t="s">
        <v>25</v>
      </c>
      <c r="F154" s="36">
        <v>0</v>
      </c>
      <c r="G154" s="36">
        <v>2219.0429300000001</v>
      </c>
      <c r="H154" s="49">
        <v>2056.1133500000001</v>
      </c>
      <c r="I154" s="42">
        <v>2091</v>
      </c>
      <c r="J154" s="42">
        <v>0</v>
      </c>
      <c r="K154" s="42">
        <v>107.1</v>
      </c>
    </row>
    <row r="155" spans="1:11">
      <c r="A155" s="134"/>
      <c r="B155" s="15" t="s">
        <v>18</v>
      </c>
      <c r="C155" s="15" t="s">
        <v>61</v>
      </c>
      <c r="D155" s="19" t="s">
        <v>74</v>
      </c>
      <c r="E155" s="19" t="s">
        <v>21</v>
      </c>
      <c r="F155" s="35">
        <f>F156</f>
        <v>1950.127</v>
      </c>
      <c r="G155" s="35">
        <f>G156</f>
        <v>0</v>
      </c>
      <c r="H155" s="48">
        <f>H156</f>
        <v>0</v>
      </c>
      <c r="I155" s="48">
        <f t="shared" ref="I155:K155" si="44">I156</f>
        <v>0</v>
      </c>
      <c r="J155" s="48">
        <f t="shared" si="44"/>
        <v>0</v>
      </c>
      <c r="K155" s="35">
        <f t="shared" si="44"/>
        <v>0</v>
      </c>
    </row>
    <row r="156" spans="1:11" ht="31.5" customHeight="1">
      <c r="A156" s="134"/>
      <c r="B156" s="13" t="s">
        <v>18</v>
      </c>
      <c r="C156" s="13" t="s">
        <v>61</v>
      </c>
      <c r="D156" s="5" t="s">
        <v>74</v>
      </c>
      <c r="E156" s="5" t="s">
        <v>25</v>
      </c>
      <c r="F156" s="36">
        <v>1950.127</v>
      </c>
      <c r="G156" s="36">
        <v>0</v>
      </c>
      <c r="H156" s="49">
        <v>0</v>
      </c>
      <c r="I156" s="49">
        <v>0</v>
      </c>
      <c r="J156" s="49">
        <v>0</v>
      </c>
      <c r="K156" s="36">
        <v>0</v>
      </c>
    </row>
    <row r="157" spans="1:11" ht="17.25" customHeight="1">
      <c r="A157" s="131" t="s">
        <v>190</v>
      </c>
      <c r="B157" s="15" t="s">
        <v>134</v>
      </c>
      <c r="C157" s="15" t="s">
        <v>61</v>
      </c>
      <c r="D157" s="19" t="s">
        <v>189</v>
      </c>
      <c r="E157" s="19" t="s">
        <v>21</v>
      </c>
      <c r="F157" s="35">
        <f>F158</f>
        <v>0</v>
      </c>
      <c r="G157" s="35">
        <f t="shared" ref="G157:K157" si="45">G158</f>
        <v>0</v>
      </c>
      <c r="H157" s="35">
        <f t="shared" si="45"/>
        <v>190.89920000000001</v>
      </c>
      <c r="I157" s="35">
        <f t="shared" si="45"/>
        <v>0</v>
      </c>
      <c r="J157" s="35">
        <f t="shared" si="45"/>
        <v>0</v>
      </c>
      <c r="K157" s="35">
        <f t="shared" si="45"/>
        <v>0</v>
      </c>
    </row>
    <row r="158" spans="1:11" ht="25.5" customHeight="1">
      <c r="A158" s="133"/>
      <c r="B158" s="13" t="s">
        <v>134</v>
      </c>
      <c r="C158" s="13" t="s">
        <v>61</v>
      </c>
      <c r="D158" s="5" t="s">
        <v>189</v>
      </c>
      <c r="E158" s="5" t="s">
        <v>25</v>
      </c>
      <c r="F158" s="36">
        <v>0</v>
      </c>
      <c r="G158" s="36">
        <v>0</v>
      </c>
      <c r="H158" s="49">
        <v>190.89920000000001</v>
      </c>
      <c r="I158" s="49">
        <v>0</v>
      </c>
      <c r="J158" s="49">
        <v>0</v>
      </c>
      <c r="K158" s="36">
        <v>0</v>
      </c>
    </row>
    <row r="159" spans="1:11" ht="25.5" customHeight="1">
      <c r="A159" s="131" t="s">
        <v>185</v>
      </c>
      <c r="B159" s="15" t="s">
        <v>18</v>
      </c>
      <c r="C159" s="15" t="s">
        <v>61</v>
      </c>
      <c r="D159" s="19" t="s">
        <v>184</v>
      </c>
      <c r="E159" s="19" t="s">
        <v>21</v>
      </c>
      <c r="F159" s="35">
        <f t="shared" ref="F159:K159" si="46">F160</f>
        <v>0</v>
      </c>
      <c r="G159" s="35">
        <f t="shared" si="46"/>
        <v>0</v>
      </c>
      <c r="H159" s="48">
        <f t="shared" si="46"/>
        <v>0</v>
      </c>
      <c r="I159" s="48">
        <f t="shared" si="46"/>
        <v>0</v>
      </c>
      <c r="J159" s="48">
        <f t="shared" si="46"/>
        <v>0</v>
      </c>
      <c r="K159" s="35">
        <f t="shared" si="46"/>
        <v>0</v>
      </c>
    </row>
    <row r="160" spans="1:11" ht="22.5" customHeight="1">
      <c r="A160" s="133"/>
      <c r="B160" s="13" t="s">
        <v>18</v>
      </c>
      <c r="C160" s="13" t="s">
        <v>61</v>
      </c>
      <c r="D160" s="5" t="s">
        <v>184</v>
      </c>
      <c r="E160" s="5" t="s">
        <v>25</v>
      </c>
      <c r="F160" s="36">
        <v>0</v>
      </c>
      <c r="G160" s="36">
        <v>0</v>
      </c>
      <c r="H160" s="49">
        <v>0</v>
      </c>
      <c r="I160" s="49">
        <v>0</v>
      </c>
      <c r="J160" s="49">
        <v>0</v>
      </c>
      <c r="K160" s="36">
        <v>0</v>
      </c>
    </row>
    <row r="161" spans="1:11" ht="22.5" customHeight="1">
      <c r="A161" s="131" t="s">
        <v>76</v>
      </c>
      <c r="B161" s="15" t="s">
        <v>18</v>
      </c>
      <c r="C161" s="15" t="s">
        <v>61</v>
      </c>
      <c r="D161" s="19" t="s">
        <v>75</v>
      </c>
      <c r="E161" s="19" t="s">
        <v>21</v>
      </c>
      <c r="F161" s="35">
        <f>F162</f>
        <v>2209.9</v>
      </c>
      <c r="G161" s="35">
        <f>G162</f>
        <v>0</v>
      </c>
      <c r="H161" s="48">
        <f>H162</f>
        <v>0</v>
      </c>
      <c r="I161" s="48">
        <f t="shared" ref="I161:K161" si="47">I162</f>
        <v>0</v>
      </c>
      <c r="J161" s="48">
        <f t="shared" si="47"/>
        <v>0</v>
      </c>
      <c r="K161" s="35">
        <f t="shared" si="47"/>
        <v>0</v>
      </c>
    </row>
    <row r="162" spans="1:11" ht="22.5" customHeight="1">
      <c r="A162" s="133"/>
      <c r="B162" s="13" t="s">
        <v>18</v>
      </c>
      <c r="C162" s="13" t="s">
        <v>61</v>
      </c>
      <c r="D162" s="5" t="s">
        <v>75</v>
      </c>
      <c r="E162" s="5" t="s">
        <v>25</v>
      </c>
      <c r="F162" s="36">
        <v>2209.9</v>
      </c>
      <c r="G162" s="36">
        <v>0</v>
      </c>
      <c r="H162" s="49">
        <v>0</v>
      </c>
      <c r="I162" s="49">
        <v>0</v>
      </c>
      <c r="J162" s="49">
        <v>0</v>
      </c>
      <c r="K162" s="36">
        <v>0</v>
      </c>
    </row>
    <row r="163" spans="1:11" ht="22.5" customHeight="1">
      <c r="A163" s="131" t="s">
        <v>60</v>
      </c>
      <c r="B163" s="15" t="s">
        <v>134</v>
      </c>
      <c r="C163" s="15" t="s">
        <v>61</v>
      </c>
      <c r="D163" s="19" t="s">
        <v>148</v>
      </c>
      <c r="E163" s="19" t="s">
        <v>21</v>
      </c>
      <c r="F163" s="35">
        <f>F164</f>
        <v>0</v>
      </c>
      <c r="G163" s="35">
        <f>G164</f>
        <v>859.77215999999999</v>
      </c>
      <c r="H163" s="48">
        <f>H164</f>
        <v>463.00968</v>
      </c>
      <c r="I163" s="48">
        <f t="shared" ref="I163:K163" si="48">I164</f>
        <v>0</v>
      </c>
      <c r="J163" s="48">
        <f t="shared" si="48"/>
        <v>0</v>
      </c>
      <c r="K163" s="35">
        <f t="shared" si="48"/>
        <v>0</v>
      </c>
    </row>
    <row r="164" spans="1:11" ht="22.5" customHeight="1">
      <c r="A164" s="133"/>
      <c r="B164" s="13" t="s">
        <v>134</v>
      </c>
      <c r="C164" s="13" t="s">
        <v>61</v>
      </c>
      <c r="D164" s="5" t="s">
        <v>148</v>
      </c>
      <c r="E164" s="5" t="s">
        <v>25</v>
      </c>
      <c r="F164" s="36">
        <v>0</v>
      </c>
      <c r="G164" s="36">
        <v>859.77215999999999</v>
      </c>
      <c r="H164" s="49">
        <v>463.00968</v>
      </c>
      <c r="I164" s="49">
        <v>0</v>
      </c>
      <c r="J164" s="49">
        <v>0</v>
      </c>
      <c r="K164" s="36">
        <v>0</v>
      </c>
    </row>
    <row r="165" spans="1:11" ht="17.25" customHeight="1">
      <c r="A165" s="134" t="s">
        <v>77</v>
      </c>
      <c r="B165" s="15" t="s">
        <v>134</v>
      </c>
      <c r="C165" s="15" t="s">
        <v>61</v>
      </c>
      <c r="D165" s="19" t="s">
        <v>78</v>
      </c>
      <c r="E165" s="19" t="s">
        <v>21</v>
      </c>
      <c r="F165" s="35">
        <v>0</v>
      </c>
      <c r="G165" s="35">
        <f>G166+G167</f>
        <v>4188.0309999999999</v>
      </c>
      <c r="H165" s="48">
        <f>H166+H167+H168</f>
        <v>2703.9259900000002</v>
      </c>
      <c r="I165" s="55">
        <f t="shared" ref="I165:K165" si="49">I166+I167+I168</f>
        <v>2894.7530000000002</v>
      </c>
      <c r="J165" s="55">
        <f t="shared" si="49"/>
        <v>3191.4008700000004</v>
      </c>
      <c r="K165" s="56">
        <f t="shared" si="49"/>
        <v>3728.7530000000002</v>
      </c>
    </row>
    <row r="166" spans="1:11" ht="17.25" customHeight="1">
      <c r="A166" s="134"/>
      <c r="B166" s="13" t="s">
        <v>134</v>
      </c>
      <c r="C166" s="13" t="s">
        <v>61</v>
      </c>
      <c r="D166" s="5" t="s">
        <v>78</v>
      </c>
      <c r="E166" s="5" t="s">
        <v>22</v>
      </c>
      <c r="F166" s="36">
        <v>0</v>
      </c>
      <c r="G166" s="36">
        <v>2206.893</v>
      </c>
      <c r="H166" s="49">
        <v>1027.7041999999999</v>
      </c>
      <c r="I166" s="54">
        <v>1092.05</v>
      </c>
      <c r="J166" s="54">
        <v>3095.8658700000001</v>
      </c>
      <c r="K166" s="54">
        <v>3095.8658700000001</v>
      </c>
    </row>
    <row r="167" spans="1:11" ht="18.75" customHeight="1">
      <c r="A167" s="134"/>
      <c r="B167" s="13" t="s">
        <v>134</v>
      </c>
      <c r="C167" s="13" t="s">
        <v>61</v>
      </c>
      <c r="D167" s="5" t="s">
        <v>78</v>
      </c>
      <c r="E167" s="5" t="s">
        <v>25</v>
      </c>
      <c r="F167" s="36">
        <v>0</v>
      </c>
      <c r="G167" s="36">
        <v>1981.1379999999999</v>
      </c>
      <c r="H167" s="49">
        <v>1610.9217900000001</v>
      </c>
      <c r="I167" s="54">
        <v>1757.8630000000001</v>
      </c>
      <c r="J167" s="54">
        <v>50.695</v>
      </c>
      <c r="K167" s="54">
        <v>588.04713000000004</v>
      </c>
    </row>
    <row r="168" spans="1:11" ht="18.75" customHeight="1">
      <c r="A168" s="134"/>
      <c r="B168" s="13" t="s">
        <v>134</v>
      </c>
      <c r="C168" s="13" t="s">
        <v>61</v>
      </c>
      <c r="D168" s="5" t="s">
        <v>78</v>
      </c>
      <c r="E168" s="5" t="s">
        <v>24</v>
      </c>
      <c r="F168" s="36">
        <v>0</v>
      </c>
      <c r="G168" s="36">
        <v>0</v>
      </c>
      <c r="H168" s="49">
        <v>65.3</v>
      </c>
      <c r="I168" s="54">
        <v>44.84</v>
      </c>
      <c r="J168" s="54">
        <v>44.84</v>
      </c>
      <c r="K168" s="54">
        <v>44.84</v>
      </c>
    </row>
    <row r="169" spans="1:11" ht="15" customHeight="1">
      <c r="A169" s="134"/>
      <c r="B169" s="15" t="s">
        <v>18</v>
      </c>
      <c r="C169" s="15" t="s">
        <v>61</v>
      </c>
      <c r="D169" s="19" t="s">
        <v>78</v>
      </c>
      <c r="E169" s="19" t="s">
        <v>21</v>
      </c>
      <c r="F169" s="35">
        <f t="shared" ref="F169" si="50">F170+F171</f>
        <v>3545.335</v>
      </c>
      <c r="G169" s="35">
        <v>0</v>
      </c>
      <c r="H169" s="48">
        <v>0</v>
      </c>
      <c r="I169" s="48">
        <v>0</v>
      </c>
      <c r="J169" s="48">
        <v>0</v>
      </c>
      <c r="K169" s="35">
        <v>0</v>
      </c>
    </row>
    <row r="170" spans="1:11" ht="16.5" customHeight="1">
      <c r="A170" s="134"/>
      <c r="B170" s="13" t="s">
        <v>18</v>
      </c>
      <c r="C170" s="13" t="s">
        <v>61</v>
      </c>
      <c r="D170" s="5" t="s">
        <v>78</v>
      </c>
      <c r="E170" s="5" t="s">
        <v>22</v>
      </c>
      <c r="F170" s="36">
        <v>1499.07</v>
      </c>
      <c r="G170" s="36">
        <v>0</v>
      </c>
      <c r="H170" s="49">
        <v>0</v>
      </c>
      <c r="I170" s="49">
        <v>0</v>
      </c>
      <c r="J170" s="49">
        <v>0</v>
      </c>
      <c r="K170" s="36">
        <v>0</v>
      </c>
    </row>
    <row r="171" spans="1:11" ht="15" customHeight="1">
      <c r="A171" s="134"/>
      <c r="B171" s="13" t="s">
        <v>18</v>
      </c>
      <c r="C171" s="13" t="s">
        <v>61</v>
      </c>
      <c r="D171" s="5" t="s">
        <v>78</v>
      </c>
      <c r="E171" s="5" t="s">
        <v>25</v>
      </c>
      <c r="F171" s="36">
        <v>2046.2650000000001</v>
      </c>
      <c r="G171" s="36">
        <v>0</v>
      </c>
      <c r="H171" s="49">
        <v>0</v>
      </c>
      <c r="I171" s="49">
        <v>0</v>
      </c>
      <c r="J171" s="49">
        <v>0</v>
      </c>
      <c r="K171" s="36">
        <v>0</v>
      </c>
    </row>
    <row r="172" spans="1:11" ht="18" customHeight="1">
      <c r="A172" s="156" t="s">
        <v>144</v>
      </c>
      <c r="B172" s="15" t="s">
        <v>134</v>
      </c>
      <c r="C172" s="15" t="s">
        <v>61</v>
      </c>
      <c r="D172" s="19" t="s">
        <v>145</v>
      </c>
      <c r="E172" s="19" t="s">
        <v>21</v>
      </c>
      <c r="F172" s="35">
        <f>F173</f>
        <v>0</v>
      </c>
      <c r="G172" s="35">
        <f>G173</f>
        <v>3192.46</v>
      </c>
      <c r="H172" s="48">
        <f>H173</f>
        <v>0</v>
      </c>
      <c r="I172" s="48">
        <f t="shared" ref="I172:K172" si="51">I173</f>
        <v>0</v>
      </c>
      <c r="J172" s="48">
        <f t="shared" si="51"/>
        <v>0</v>
      </c>
      <c r="K172" s="35">
        <f t="shared" si="51"/>
        <v>0</v>
      </c>
    </row>
    <row r="173" spans="1:11" ht="26.25" customHeight="1">
      <c r="A173" s="156"/>
      <c r="B173" s="13" t="s">
        <v>134</v>
      </c>
      <c r="C173" s="13" t="s">
        <v>61</v>
      </c>
      <c r="D173" s="5" t="s">
        <v>145</v>
      </c>
      <c r="E173" s="5" t="s">
        <v>25</v>
      </c>
      <c r="F173" s="36">
        <v>0</v>
      </c>
      <c r="G173" s="36">
        <v>3192.46</v>
      </c>
      <c r="H173" s="49">
        <v>0</v>
      </c>
      <c r="I173" s="49">
        <v>0</v>
      </c>
      <c r="J173" s="49">
        <v>0</v>
      </c>
      <c r="K173" s="36">
        <v>0</v>
      </c>
    </row>
    <row r="174" spans="1:11" ht="18" customHeight="1">
      <c r="A174" s="131" t="s">
        <v>185</v>
      </c>
      <c r="B174" s="19" t="s">
        <v>134</v>
      </c>
      <c r="C174" s="19" t="s">
        <v>61</v>
      </c>
      <c r="D174" s="19" t="s">
        <v>62</v>
      </c>
      <c r="E174" s="19" t="s">
        <v>21</v>
      </c>
      <c r="F174" s="35">
        <v>0</v>
      </c>
      <c r="G174" s="35">
        <f>G175</f>
        <v>0</v>
      </c>
      <c r="H174" s="35">
        <f>H175</f>
        <v>8493.6080000000002</v>
      </c>
      <c r="I174" s="48">
        <v>0</v>
      </c>
      <c r="J174" s="48">
        <v>0</v>
      </c>
      <c r="K174" s="35">
        <v>0</v>
      </c>
    </row>
    <row r="175" spans="1:11" ht="14.25" customHeight="1">
      <c r="A175" s="132"/>
      <c r="B175" s="15" t="s">
        <v>134</v>
      </c>
      <c r="C175" s="15" t="s">
        <v>61</v>
      </c>
      <c r="D175" s="19" t="s">
        <v>184</v>
      </c>
      <c r="E175" s="19" t="s">
        <v>25</v>
      </c>
      <c r="F175" s="36">
        <v>0</v>
      </c>
      <c r="G175" s="36">
        <f>G176</f>
        <v>0</v>
      </c>
      <c r="H175" s="36">
        <f>H176</f>
        <v>8493.6080000000002</v>
      </c>
      <c r="I175" s="49">
        <v>0</v>
      </c>
      <c r="J175" s="49">
        <v>0</v>
      </c>
      <c r="K175" s="36">
        <v>0</v>
      </c>
    </row>
    <row r="176" spans="1:11" ht="15" customHeight="1">
      <c r="A176" s="133"/>
      <c r="B176" s="13" t="s">
        <v>134</v>
      </c>
      <c r="C176" s="13" t="s">
        <v>61</v>
      </c>
      <c r="D176" s="5" t="s">
        <v>184</v>
      </c>
      <c r="E176" s="5" t="s">
        <v>25</v>
      </c>
      <c r="F176" s="36">
        <v>0</v>
      </c>
      <c r="G176" s="36">
        <v>0</v>
      </c>
      <c r="H176" s="36">
        <v>8493.6080000000002</v>
      </c>
      <c r="I176" s="49">
        <v>0</v>
      </c>
      <c r="J176" s="49">
        <v>0</v>
      </c>
      <c r="K176" s="36">
        <v>0</v>
      </c>
    </row>
    <row r="177" spans="1:11" ht="15" customHeight="1">
      <c r="A177" s="131" t="s">
        <v>194</v>
      </c>
      <c r="B177" s="19" t="s">
        <v>134</v>
      </c>
      <c r="C177" s="19" t="s">
        <v>61</v>
      </c>
      <c r="D177" s="19" t="s">
        <v>62</v>
      </c>
      <c r="E177" s="19" t="s">
        <v>21</v>
      </c>
      <c r="F177" s="35">
        <v>0</v>
      </c>
      <c r="G177" s="35">
        <v>0</v>
      </c>
      <c r="H177" s="48">
        <f>H178</f>
        <v>1814</v>
      </c>
      <c r="I177" s="48">
        <v>0</v>
      </c>
      <c r="J177" s="48">
        <v>0</v>
      </c>
      <c r="K177" s="35">
        <v>0</v>
      </c>
    </row>
    <row r="178" spans="1:11" ht="20.25" customHeight="1">
      <c r="A178" s="132"/>
      <c r="B178" s="15" t="s">
        <v>134</v>
      </c>
      <c r="C178" s="15" t="s">
        <v>61</v>
      </c>
      <c r="D178" s="19" t="s">
        <v>195</v>
      </c>
      <c r="E178" s="19" t="s">
        <v>25</v>
      </c>
      <c r="F178" s="36">
        <v>0</v>
      </c>
      <c r="G178" s="36">
        <v>0</v>
      </c>
      <c r="H178" s="49">
        <f>H179</f>
        <v>1814</v>
      </c>
      <c r="I178" s="49">
        <v>0</v>
      </c>
      <c r="J178" s="49">
        <v>0</v>
      </c>
      <c r="K178" s="36">
        <v>0</v>
      </c>
    </row>
    <row r="179" spans="1:11" ht="17.25" customHeight="1">
      <c r="A179" s="133"/>
      <c r="B179" s="13" t="s">
        <v>134</v>
      </c>
      <c r="C179" s="13" t="s">
        <v>61</v>
      </c>
      <c r="D179" s="5" t="s">
        <v>195</v>
      </c>
      <c r="E179" s="5" t="s">
        <v>25</v>
      </c>
      <c r="F179" s="36">
        <v>0</v>
      </c>
      <c r="G179" s="36">
        <v>0</v>
      </c>
      <c r="H179" s="49">
        <v>1814</v>
      </c>
      <c r="I179" s="49">
        <v>0</v>
      </c>
      <c r="J179" s="49">
        <v>0</v>
      </c>
      <c r="K179" s="36">
        <v>0</v>
      </c>
    </row>
    <row r="180" spans="1:11" ht="17.25" customHeight="1">
      <c r="A180" s="131" t="s">
        <v>196</v>
      </c>
      <c r="B180" s="19" t="s">
        <v>134</v>
      </c>
      <c r="C180" s="19" t="s">
        <v>61</v>
      </c>
      <c r="D180" s="19" t="s">
        <v>62</v>
      </c>
      <c r="E180" s="19" t="s">
        <v>21</v>
      </c>
      <c r="F180" s="35">
        <v>0</v>
      </c>
      <c r="G180" s="35">
        <v>0</v>
      </c>
      <c r="H180" s="48">
        <f>H181</f>
        <v>2995.7717699999998</v>
      </c>
      <c r="I180" s="48">
        <v>0</v>
      </c>
      <c r="J180" s="48">
        <v>0</v>
      </c>
      <c r="K180" s="35">
        <v>0</v>
      </c>
    </row>
    <row r="181" spans="1:11" ht="53.25" customHeight="1">
      <c r="A181" s="132"/>
      <c r="B181" s="13" t="s">
        <v>134</v>
      </c>
      <c r="C181" s="13" t="s">
        <v>61</v>
      </c>
      <c r="D181" s="5" t="s">
        <v>197</v>
      </c>
      <c r="E181" s="5" t="s">
        <v>22</v>
      </c>
      <c r="F181" s="36">
        <v>0</v>
      </c>
      <c r="G181" s="36">
        <v>0</v>
      </c>
      <c r="H181" s="49">
        <v>2995.7717699999998</v>
      </c>
      <c r="I181" s="49">
        <v>0</v>
      </c>
      <c r="J181" s="49">
        <v>0</v>
      </c>
      <c r="K181" s="36">
        <v>0</v>
      </c>
    </row>
    <row r="182" spans="1:11" ht="45" hidden="1" customHeight="1">
      <c r="A182" s="133"/>
      <c r="B182" s="13" t="s">
        <v>134</v>
      </c>
      <c r="C182" s="13" t="s">
        <v>61</v>
      </c>
      <c r="D182" s="5" t="s">
        <v>197</v>
      </c>
      <c r="E182" s="5" t="s">
        <v>22</v>
      </c>
      <c r="F182" s="36">
        <v>0</v>
      </c>
      <c r="G182" s="36"/>
      <c r="H182" s="49"/>
      <c r="I182" s="49"/>
      <c r="J182" s="49"/>
      <c r="K182" s="36"/>
    </row>
    <row r="183" spans="1:11" ht="19.5" customHeight="1">
      <c r="A183" s="131" t="s">
        <v>199</v>
      </c>
      <c r="B183" s="19" t="s">
        <v>134</v>
      </c>
      <c r="C183" s="19" t="s">
        <v>61</v>
      </c>
      <c r="D183" s="19" t="s">
        <v>62</v>
      </c>
      <c r="E183" s="19" t="s">
        <v>21</v>
      </c>
      <c r="F183" s="35">
        <v>0</v>
      </c>
      <c r="G183" s="35">
        <v>0</v>
      </c>
      <c r="H183" s="48">
        <f>H184</f>
        <v>11.784000000000001</v>
      </c>
      <c r="I183" s="48">
        <v>0</v>
      </c>
      <c r="J183" s="48">
        <v>0</v>
      </c>
      <c r="K183" s="35">
        <v>0</v>
      </c>
    </row>
    <row r="184" spans="1:11" ht="20.25" customHeight="1">
      <c r="A184" s="132"/>
      <c r="B184" s="13" t="s">
        <v>134</v>
      </c>
      <c r="C184" s="13" t="s">
        <v>61</v>
      </c>
      <c r="D184" s="5" t="s">
        <v>198</v>
      </c>
      <c r="E184" s="5" t="s">
        <v>25</v>
      </c>
      <c r="F184" s="36">
        <v>0</v>
      </c>
      <c r="G184" s="36">
        <v>0</v>
      </c>
      <c r="H184" s="49">
        <v>11.784000000000001</v>
      </c>
      <c r="I184" s="49">
        <v>0</v>
      </c>
      <c r="J184" s="49">
        <v>0</v>
      </c>
      <c r="K184" s="36">
        <v>0</v>
      </c>
    </row>
    <row r="185" spans="1:11" ht="33" customHeight="1">
      <c r="A185" s="30" t="s">
        <v>139</v>
      </c>
      <c r="B185" s="19" t="s">
        <v>134</v>
      </c>
      <c r="C185" s="19" t="s">
        <v>61</v>
      </c>
      <c r="D185" s="19" t="s">
        <v>143</v>
      </c>
      <c r="E185" s="19" t="s">
        <v>21</v>
      </c>
      <c r="F185" s="35">
        <v>0</v>
      </c>
      <c r="G185" s="35">
        <f>G186</f>
        <v>663</v>
      </c>
      <c r="H185" s="48">
        <f t="shared" ref="H185:K186" si="52">H186</f>
        <v>2579.5</v>
      </c>
      <c r="I185" s="48">
        <f t="shared" si="52"/>
        <v>602</v>
      </c>
      <c r="J185" s="48">
        <f t="shared" si="52"/>
        <v>2322</v>
      </c>
      <c r="K185" s="35">
        <f t="shared" si="52"/>
        <v>4200</v>
      </c>
    </row>
    <row r="186" spans="1:11" ht="18" customHeight="1">
      <c r="A186" s="134" t="s">
        <v>140</v>
      </c>
      <c r="B186" s="15" t="s">
        <v>134</v>
      </c>
      <c r="C186" s="15" t="s">
        <v>61</v>
      </c>
      <c r="D186" s="19" t="s">
        <v>141</v>
      </c>
      <c r="E186" s="19" t="s">
        <v>25</v>
      </c>
      <c r="F186" s="35">
        <v>0</v>
      </c>
      <c r="G186" s="35">
        <f>G187</f>
        <v>663</v>
      </c>
      <c r="H186" s="48">
        <f t="shared" si="52"/>
        <v>2579.5</v>
      </c>
      <c r="I186" s="49">
        <f>I187</f>
        <v>602</v>
      </c>
      <c r="J186" s="49">
        <f>J187</f>
        <v>2322</v>
      </c>
      <c r="K186" s="36">
        <f>K187</f>
        <v>4200</v>
      </c>
    </row>
    <row r="187" spans="1:11" ht="22.5" customHeight="1">
      <c r="A187" s="134"/>
      <c r="B187" s="13" t="s">
        <v>134</v>
      </c>
      <c r="C187" s="13" t="s">
        <v>61</v>
      </c>
      <c r="D187" s="5" t="s">
        <v>141</v>
      </c>
      <c r="E187" s="5" t="s">
        <v>25</v>
      </c>
      <c r="F187" s="36">
        <v>0</v>
      </c>
      <c r="G187" s="36">
        <v>663</v>
      </c>
      <c r="H187" s="49">
        <f>2577.5+2+2-2</f>
        <v>2579.5</v>
      </c>
      <c r="I187" s="49">
        <f>600+2</f>
        <v>602</v>
      </c>
      <c r="J187" s="49">
        <f>2320+2</f>
        <v>2322</v>
      </c>
      <c r="K187" s="36">
        <v>4200</v>
      </c>
    </row>
    <row r="188" spans="1:11" hidden="1"/>
    <row r="189" spans="1:11" hidden="1"/>
    <row r="190" spans="1:11" hidden="1"/>
    <row r="191" spans="1:11" ht="22.5" hidden="1" customHeight="1">
      <c r="A191" s="176"/>
      <c r="B191" s="173"/>
      <c r="C191" s="173"/>
      <c r="D191" s="174"/>
      <c r="E191" s="174"/>
      <c r="F191" s="175"/>
      <c r="G191" s="175"/>
      <c r="H191" s="175"/>
      <c r="I191" s="49"/>
      <c r="J191" s="49"/>
      <c r="K191" s="36"/>
    </row>
    <row r="192" spans="1:11" ht="22.5" customHeight="1">
      <c r="A192" s="142" t="s">
        <v>116</v>
      </c>
      <c r="B192" s="143"/>
      <c r="C192" s="143"/>
      <c r="D192" s="143"/>
      <c r="E192" s="143"/>
      <c r="F192" s="143"/>
      <c r="G192" s="143"/>
      <c r="H192" s="143"/>
      <c r="I192" s="53"/>
      <c r="J192" s="53"/>
      <c r="K192" s="42"/>
    </row>
    <row r="193" spans="1:17" ht="15.75" customHeight="1">
      <c r="A193" s="22" t="s">
        <v>13</v>
      </c>
      <c r="B193" s="19" t="s">
        <v>134</v>
      </c>
      <c r="C193" s="16" t="s">
        <v>103</v>
      </c>
      <c r="D193" s="16" t="s">
        <v>14</v>
      </c>
      <c r="E193" s="16" t="s">
        <v>14</v>
      </c>
      <c r="F193" s="35">
        <v>0</v>
      </c>
      <c r="G193" s="35">
        <f>G195+G239+G246</f>
        <v>77479.914600000004</v>
      </c>
      <c r="H193" s="177">
        <f>H195+H239+H249</f>
        <v>81320.340630000006</v>
      </c>
      <c r="I193" s="162">
        <f>I196+I197+I239+I249</f>
        <v>73919.77975999999</v>
      </c>
      <c r="J193" s="162">
        <f t="shared" ref="J193:K193" si="53">J196+J197+J239+J249</f>
        <v>69430.464240000001</v>
      </c>
      <c r="K193" s="163">
        <f t="shared" si="53"/>
        <v>69787.16227999999</v>
      </c>
    </row>
    <row r="194" spans="1:17">
      <c r="A194" s="22" t="s">
        <v>13</v>
      </c>
      <c r="B194" s="19" t="s">
        <v>18</v>
      </c>
      <c r="C194" s="16" t="s">
        <v>79</v>
      </c>
      <c r="D194" s="16" t="s">
        <v>14</v>
      </c>
      <c r="E194" s="16" t="s">
        <v>14</v>
      </c>
      <c r="F194" s="35">
        <f>F198+F240</f>
        <v>75486.362000000008</v>
      </c>
      <c r="G194" s="35">
        <v>0</v>
      </c>
      <c r="H194" s="48">
        <v>0</v>
      </c>
      <c r="I194" s="55">
        <v>0</v>
      </c>
      <c r="J194" s="55">
        <v>0</v>
      </c>
      <c r="K194" s="56">
        <v>0</v>
      </c>
    </row>
    <row r="195" spans="1:17">
      <c r="A195" s="128" t="s">
        <v>81</v>
      </c>
      <c r="B195" s="19" t="s">
        <v>134</v>
      </c>
      <c r="C195" s="19" t="s">
        <v>103</v>
      </c>
      <c r="D195" s="19" t="s">
        <v>80</v>
      </c>
      <c r="E195" s="19" t="s">
        <v>21</v>
      </c>
      <c r="F195" s="35">
        <v>0</v>
      </c>
      <c r="G195" s="35">
        <f>G196+G197</f>
        <v>67168.410990000004</v>
      </c>
      <c r="H195" s="48">
        <f t="shared" ref="H195:I195" si="54">H196+H197</f>
        <v>67642.294170000008</v>
      </c>
      <c r="I195" s="55">
        <f t="shared" si="54"/>
        <v>56496.212599999999</v>
      </c>
      <c r="J195" s="55">
        <f t="shared" ref="J195:K195" si="55">J196+J197</f>
        <v>52599.112079999999</v>
      </c>
      <c r="K195" s="56">
        <f t="shared" si="55"/>
        <v>52955.810119999995</v>
      </c>
    </row>
    <row r="196" spans="1:17" ht="15" customHeight="1">
      <c r="A196" s="129"/>
      <c r="B196" s="19" t="s">
        <v>134</v>
      </c>
      <c r="C196" s="19" t="s">
        <v>79</v>
      </c>
      <c r="D196" s="19" t="s">
        <v>80</v>
      </c>
      <c r="E196" s="19" t="s">
        <v>21</v>
      </c>
      <c r="F196" s="35">
        <v>0</v>
      </c>
      <c r="G196" s="35">
        <f>G199+G207+G211+G215</f>
        <v>67088.810989999998</v>
      </c>
      <c r="H196" s="48">
        <f>H199+H204+H215+H232+H236+H209</f>
        <v>67635.694170000002</v>
      </c>
      <c r="I196" s="55">
        <f>I199+I204+I207+I211+I215+I236</f>
        <v>56496.212599999999</v>
      </c>
      <c r="J196" s="55">
        <f t="shared" ref="J196:K196" si="56">J199+J204+J207+J211+J215+J236</f>
        <v>52599.112079999999</v>
      </c>
      <c r="K196" s="55">
        <f t="shared" si="56"/>
        <v>52955.810119999995</v>
      </c>
    </row>
    <row r="197" spans="1:17">
      <c r="A197" s="129"/>
      <c r="B197" s="19" t="s">
        <v>134</v>
      </c>
      <c r="C197" s="19" t="s">
        <v>157</v>
      </c>
      <c r="D197" s="19" t="s">
        <v>80</v>
      </c>
      <c r="E197" s="19" t="s">
        <v>21</v>
      </c>
      <c r="F197" s="35">
        <v>0</v>
      </c>
      <c r="G197" s="35">
        <f>G222</f>
        <v>79.599999999999994</v>
      </c>
      <c r="H197" s="48">
        <f>H222</f>
        <v>6.6</v>
      </c>
      <c r="I197" s="55">
        <f>I222</f>
        <v>0</v>
      </c>
      <c r="J197" s="55">
        <f>J222</f>
        <v>0</v>
      </c>
      <c r="K197" s="56">
        <f>K222</f>
        <v>0</v>
      </c>
      <c r="M197" s="4"/>
      <c r="N197" s="91">
        <v>25121.88956</v>
      </c>
      <c r="O197" s="90">
        <v>25228.14804</v>
      </c>
      <c r="P197">
        <v>25584.361079999999</v>
      </c>
    </row>
    <row r="198" spans="1:17" ht="16.5" customHeight="1">
      <c r="A198" s="130"/>
      <c r="B198" s="19" t="s">
        <v>18</v>
      </c>
      <c r="C198" s="19" t="s">
        <v>79</v>
      </c>
      <c r="D198" s="19" t="s">
        <v>80</v>
      </c>
      <c r="E198" s="19" t="s">
        <v>21</v>
      </c>
      <c r="F198" s="35">
        <f>F203+F208+F214+F224+F231+F235</f>
        <v>59882.362000000008</v>
      </c>
      <c r="G198" s="35">
        <v>0</v>
      </c>
      <c r="H198" s="48">
        <v>0</v>
      </c>
      <c r="I198" s="55">
        <v>0</v>
      </c>
      <c r="J198" s="55">
        <v>0</v>
      </c>
      <c r="K198" s="56">
        <v>0</v>
      </c>
      <c r="M198" s="4"/>
      <c r="N198" s="91">
        <f>I201+I219</f>
        <v>31374.323039999999</v>
      </c>
      <c r="O198" s="171">
        <f>J201+J219</f>
        <v>27370.964039999999</v>
      </c>
      <c r="P198" s="172">
        <f>K201+K219</f>
        <v>27371.44904</v>
      </c>
    </row>
    <row r="199" spans="1:17" ht="22.5" customHeight="1">
      <c r="A199" s="134" t="s">
        <v>83</v>
      </c>
      <c r="B199" s="15" t="s">
        <v>134</v>
      </c>
      <c r="C199" s="15" t="s">
        <v>79</v>
      </c>
      <c r="D199" s="24" t="s">
        <v>82</v>
      </c>
      <c r="E199" s="24" t="s">
        <v>21</v>
      </c>
      <c r="F199" s="35">
        <f>F200</f>
        <v>0</v>
      </c>
      <c r="G199" s="35">
        <f>G200</f>
        <v>63.683</v>
      </c>
      <c r="H199" s="48">
        <f>H200+H201</f>
        <v>57.845999999999997</v>
      </c>
      <c r="I199" s="48">
        <f>I200+I201</f>
        <v>29.45</v>
      </c>
      <c r="J199" s="48">
        <f t="shared" ref="J199:K199" si="57">J200+J201</f>
        <v>18.876000000000001</v>
      </c>
      <c r="K199" s="35">
        <f t="shared" si="57"/>
        <v>19.361000000000001</v>
      </c>
      <c r="M199" s="95"/>
      <c r="N199" s="95">
        <f>N198+N197</f>
        <v>56496.212599999999</v>
      </c>
      <c r="O199" s="95">
        <f t="shared" ref="O199:P199" si="58">O198+O197</f>
        <v>52599.112079999999</v>
      </c>
      <c r="P199" s="95">
        <f t="shared" si="58"/>
        <v>52955.810119999995</v>
      </c>
      <c r="Q199" s="95"/>
    </row>
    <row r="200" spans="1:17" ht="36" customHeight="1">
      <c r="A200" s="134"/>
      <c r="B200" s="13" t="s">
        <v>134</v>
      </c>
      <c r="C200" s="13" t="s">
        <v>79</v>
      </c>
      <c r="D200" s="20" t="s">
        <v>82</v>
      </c>
      <c r="E200" s="20" t="s">
        <v>22</v>
      </c>
      <c r="F200" s="36">
        <v>0</v>
      </c>
      <c r="G200" s="36">
        <v>63.683</v>
      </c>
      <c r="H200" s="49">
        <v>0</v>
      </c>
      <c r="I200" s="42">
        <v>0</v>
      </c>
      <c r="J200" s="42">
        <v>0</v>
      </c>
      <c r="K200" s="42">
        <v>0</v>
      </c>
      <c r="M200" s="4"/>
      <c r="N200" s="87"/>
      <c r="O200" s="88"/>
    </row>
    <row r="201" spans="1:17" ht="23.25" customHeight="1">
      <c r="A201" s="134"/>
      <c r="B201" s="13" t="s">
        <v>134</v>
      </c>
      <c r="C201" s="13" t="s">
        <v>79</v>
      </c>
      <c r="D201" s="20" t="s">
        <v>82</v>
      </c>
      <c r="E201" s="20" t="s">
        <v>20</v>
      </c>
      <c r="F201" s="36">
        <v>0</v>
      </c>
      <c r="G201" s="36">
        <v>0</v>
      </c>
      <c r="H201" s="168">
        <v>57.845999999999997</v>
      </c>
      <c r="I201" s="167">
        <v>29.45</v>
      </c>
      <c r="J201" s="167">
        <v>18.876000000000001</v>
      </c>
      <c r="K201" s="167">
        <v>19.361000000000001</v>
      </c>
      <c r="M201" s="4"/>
      <c r="N201" s="172">
        <f>I249</f>
        <v>16831.352159999999</v>
      </c>
      <c r="O201" s="172">
        <f>J249</f>
        <v>16831.352159999999</v>
      </c>
      <c r="P201" s="172">
        <f>K249</f>
        <v>16831.352159999999</v>
      </c>
    </row>
    <row r="202" spans="1:17" ht="20.25" customHeight="1">
      <c r="A202" s="134"/>
      <c r="B202" s="15" t="s">
        <v>18</v>
      </c>
      <c r="C202" s="15" t="s">
        <v>79</v>
      </c>
      <c r="D202" s="24" t="s">
        <v>82</v>
      </c>
      <c r="E202" s="24" t="s">
        <v>21</v>
      </c>
      <c r="F202" s="35">
        <f>F203</f>
        <v>50.07</v>
      </c>
      <c r="G202" s="35">
        <f>G203</f>
        <v>0</v>
      </c>
      <c r="H202" s="48">
        <f>H203</f>
        <v>0</v>
      </c>
      <c r="I202" s="48">
        <f t="shared" ref="I202:K202" si="59">I203</f>
        <v>0</v>
      </c>
      <c r="J202" s="48">
        <f t="shared" si="59"/>
        <v>0</v>
      </c>
      <c r="K202" s="35">
        <f t="shared" si="59"/>
        <v>0</v>
      </c>
      <c r="M202" s="4"/>
    </row>
    <row r="203" spans="1:17" ht="13.5" customHeight="1">
      <c r="A203" s="134"/>
      <c r="B203" s="13" t="s">
        <v>18</v>
      </c>
      <c r="C203" s="13" t="s">
        <v>79</v>
      </c>
      <c r="D203" s="20" t="s">
        <v>82</v>
      </c>
      <c r="E203" s="20" t="s">
        <v>22</v>
      </c>
      <c r="F203" s="27">
        <v>50.07</v>
      </c>
      <c r="G203" s="27">
        <v>0</v>
      </c>
      <c r="H203" s="51">
        <v>0</v>
      </c>
      <c r="I203" s="51">
        <v>0</v>
      </c>
      <c r="J203" s="51">
        <v>0</v>
      </c>
      <c r="K203" s="27">
        <v>0</v>
      </c>
      <c r="M203" s="4"/>
    </row>
    <row r="204" spans="1:17" ht="20.25" customHeight="1">
      <c r="A204" s="131" t="s">
        <v>168</v>
      </c>
      <c r="B204" s="15" t="s">
        <v>134</v>
      </c>
      <c r="C204" s="15" t="s">
        <v>79</v>
      </c>
      <c r="D204" s="24" t="s">
        <v>169</v>
      </c>
      <c r="E204" s="24" t="s">
        <v>21</v>
      </c>
      <c r="F204" s="25">
        <v>0</v>
      </c>
      <c r="G204" s="25">
        <f>G205</f>
        <v>0</v>
      </c>
      <c r="H204" s="52">
        <f>H205+H206</f>
        <v>842.37274000000002</v>
      </c>
      <c r="I204" s="37">
        <f>I205</f>
        <v>0</v>
      </c>
      <c r="J204" s="37">
        <f t="shared" ref="J204:K204" si="60">J205</f>
        <v>0</v>
      </c>
      <c r="K204" s="37">
        <f t="shared" si="60"/>
        <v>0</v>
      </c>
      <c r="M204" s="4"/>
      <c r="N204" s="172">
        <f>N201+N199</f>
        <v>73327.564759999994</v>
      </c>
      <c r="O204" s="172">
        <f t="shared" ref="O204:P204" si="61">O201+O199</f>
        <v>69430.464240000001</v>
      </c>
      <c r="P204" s="172">
        <f t="shared" si="61"/>
        <v>69787.16227999999</v>
      </c>
      <c r="Q204" s="172"/>
    </row>
    <row r="205" spans="1:17" ht="23.25" customHeight="1">
      <c r="A205" s="132"/>
      <c r="B205" s="13" t="s">
        <v>134</v>
      </c>
      <c r="C205" s="13" t="s">
        <v>79</v>
      </c>
      <c r="D205" s="20" t="s">
        <v>169</v>
      </c>
      <c r="E205" s="20" t="s">
        <v>25</v>
      </c>
      <c r="F205" s="27">
        <v>0</v>
      </c>
      <c r="G205" s="27">
        <v>0</v>
      </c>
      <c r="H205" s="51">
        <v>0</v>
      </c>
      <c r="I205" s="42">
        <v>0</v>
      </c>
      <c r="J205" s="42">
        <v>0</v>
      </c>
      <c r="K205" s="42">
        <v>0</v>
      </c>
      <c r="M205" s="4"/>
      <c r="N205" s="172"/>
    </row>
    <row r="206" spans="1:17" ht="23.25" customHeight="1">
      <c r="A206" s="133"/>
      <c r="B206" s="13" t="s">
        <v>134</v>
      </c>
      <c r="C206" s="13" t="s">
        <v>79</v>
      </c>
      <c r="D206" s="20" t="s">
        <v>169</v>
      </c>
      <c r="E206" s="20" t="s">
        <v>20</v>
      </c>
      <c r="F206" s="27">
        <v>0</v>
      </c>
      <c r="G206" s="27">
        <v>0</v>
      </c>
      <c r="H206" s="51">
        <v>842.37274000000002</v>
      </c>
      <c r="I206" s="71">
        <v>0</v>
      </c>
      <c r="J206" s="71">
        <v>0</v>
      </c>
      <c r="K206" s="42">
        <v>0</v>
      </c>
    </row>
    <row r="207" spans="1:17" ht="18.75" customHeight="1">
      <c r="A207" s="134" t="s">
        <v>164</v>
      </c>
      <c r="B207" s="15" t="s">
        <v>134</v>
      </c>
      <c r="C207" s="15" t="s">
        <v>79</v>
      </c>
      <c r="D207" s="24" t="s">
        <v>165</v>
      </c>
      <c r="E207" s="24" t="s">
        <v>21</v>
      </c>
      <c r="F207" s="25">
        <f>F208</f>
        <v>1000</v>
      </c>
      <c r="G207" s="25">
        <f>G208</f>
        <v>300</v>
      </c>
      <c r="H207" s="52">
        <f>H208</f>
        <v>0</v>
      </c>
      <c r="I207" s="52">
        <f t="shared" ref="I207:K209" si="62">I208</f>
        <v>0</v>
      </c>
      <c r="J207" s="52">
        <f t="shared" si="62"/>
        <v>0</v>
      </c>
      <c r="K207" s="25">
        <f t="shared" si="62"/>
        <v>0</v>
      </c>
      <c r="M207" s="4">
        <f>24683.51466+457.58526</f>
        <v>25141.099920000001</v>
      </c>
      <c r="N207" t="s">
        <v>203</v>
      </c>
    </row>
    <row r="208" spans="1:17" ht="44.25" customHeight="1">
      <c r="A208" s="134"/>
      <c r="B208" s="13" t="s">
        <v>134</v>
      </c>
      <c r="C208" s="13" t="s">
        <v>79</v>
      </c>
      <c r="D208" s="20" t="s">
        <v>165</v>
      </c>
      <c r="E208" s="20" t="s">
        <v>25</v>
      </c>
      <c r="F208" s="27">
        <v>1000</v>
      </c>
      <c r="G208" s="27">
        <v>300</v>
      </c>
      <c r="H208" s="51">
        <v>0</v>
      </c>
      <c r="I208" s="51">
        <v>0</v>
      </c>
      <c r="J208" s="51">
        <v>0</v>
      </c>
      <c r="K208" s="27">
        <v>0</v>
      </c>
      <c r="M208" s="187">
        <v>56179.238969999999</v>
      </c>
      <c r="N208" t="s">
        <v>202</v>
      </c>
    </row>
    <row r="209" spans="1:14" ht="14.25" customHeight="1">
      <c r="A209" s="134" t="s">
        <v>200</v>
      </c>
      <c r="B209" s="15" t="s">
        <v>134</v>
      </c>
      <c r="C209" s="15" t="s">
        <v>79</v>
      </c>
      <c r="D209" s="24" t="s">
        <v>201</v>
      </c>
      <c r="E209" s="24" t="s">
        <v>21</v>
      </c>
      <c r="F209" s="25">
        <f>F210</f>
        <v>0</v>
      </c>
      <c r="G209" s="25">
        <f>G210</f>
        <v>0</v>
      </c>
      <c r="H209" s="184">
        <f>H210</f>
        <v>28.52</v>
      </c>
      <c r="I209" s="52">
        <f t="shared" si="62"/>
        <v>0</v>
      </c>
      <c r="J209" s="52">
        <f t="shared" si="62"/>
        <v>0</v>
      </c>
      <c r="K209" s="25">
        <f t="shared" si="62"/>
        <v>0</v>
      </c>
    </row>
    <row r="210" spans="1:14" ht="19.5" customHeight="1">
      <c r="A210" s="134"/>
      <c r="B210" s="13" t="s">
        <v>134</v>
      </c>
      <c r="C210" s="13" t="s">
        <v>79</v>
      </c>
      <c r="D210" s="20" t="s">
        <v>201</v>
      </c>
      <c r="E210" s="20" t="s">
        <v>25</v>
      </c>
      <c r="F210" s="27">
        <v>0</v>
      </c>
      <c r="G210" s="27">
        <v>0</v>
      </c>
      <c r="H210" s="185">
        <v>28.52</v>
      </c>
      <c r="I210" s="51">
        <v>0</v>
      </c>
      <c r="J210" s="51">
        <v>0</v>
      </c>
      <c r="K210" s="27">
        <v>0</v>
      </c>
      <c r="M210" s="4">
        <f>M208+M207</f>
        <v>81320.338889999999</v>
      </c>
      <c r="N210" t="s">
        <v>204</v>
      </c>
    </row>
    <row r="211" spans="1:14" ht="20.25" customHeight="1">
      <c r="A211" s="131" t="s">
        <v>85</v>
      </c>
      <c r="B211" s="15" t="s">
        <v>134</v>
      </c>
      <c r="C211" s="15" t="s">
        <v>79</v>
      </c>
      <c r="D211" s="24" t="s">
        <v>84</v>
      </c>
      <c r="E211" s="24" t="s">
        <v>21</v>
      </c>
      <c r="F211" s="25">
        <f>F212</f>
        <v>0</v>
      </c>
      <c r="G211" s="25">
        <f>G212</f>
        <v>1425.5709999999999</v>
      </c>
      <c r="H211" s="52">
        <f>H212</f>
        <v>0</v>
      </c>
      <c r="I211" s="52">
        <f t="shared" ref="I211:K211" si="63">I212</f>
        <v>0</v>
      </c>
      <c r="J211" s="52">
        <f t="shared" si="63"/>
        <v>0</v>
      </c>
      <c r="K211" s="25">
        <f t="shared" si="63"/>
        <v>0</v>
      </c>
      <c r="M211" s="4">
        <f>M210-H193</f>
        <v>-1.7400000069756061E-3</v>
      </c>
    </row>
    <row r="212" spans="1:14" ht="20.25" customHeight="1">
      <c r="A212" s="132"/>
      <c r="B212" s="13" t="s">
        <v>134</v>
      </c>
      <c r="C212" s="13" t="s">
        <v>79</v>
      </c>
      <c r="D212" s="20" t="s">
        <v>84</v>
      </c>
      <c r="E212" s="20" t="s">
        <v>22</v>
      </c>
      <c r="F212" s="27">
        <v>0</v>
      </c>
      <c r="G212" s="27">
        <v>1425.5709999999999</v>
      </c>
      <c r="H212" s="51">
        <v>0</v>
      </c>
      <c r="I212" s="51">
        <v>0</v>
      </c>
      <c r="J212" s="51">
        <v>0</v>
      </c>
      <c r="K212" s="27">
        <v>0</v>
      </c>
    </row>
    <row r="213" spans="1:14" ht="18.75" customHeight="1">
      <c r="A213" s="132"/>
      <c r="B213" s="15" t="s">
        <v>18</v>
      </c>
      <c r="C213" s="15" t="s">
        <v>79</v>
      </c>
      <c r="D213" s="24" t="s">
        <v>84</v>
      </c>
      <c r="E213" s="24" t="s">
        <v>21</v>
      </c>
      <c r="F213" s="25">
        <f>F214</f>
        <v>7649.58</v>
      </c>
      <c r="G213" s="25">
        <f>G214</f>
        <v>0</v>
      </c>
      <c r="H213" s="52">
        <f>H214</f>
        <v>0</v>
      </c>
      <c r="I213" s="25">
        <f t="shared" ref="I213:K213" si="64">I214</f>
        <v>0</v>
      </c>
      <c r="J213" s="25">
        <f t="shared" si="64"/>
        <v>0</v>
      </c>
      <c r="K213" s="25">
        <f t="shared" si="64"/>
        <v>0</v>
      </c>
    </row>
    <row r="214" spans="1:14" s="21" customFormat="1" ht="18.75" customHeight="1">
      <c r="A214" s="133"/>
      <c r="B214" s="13" t="s">
        <v>18</v>
      </c>
      <c r="C214" s="13" t="s">
        <v>79</v>
      </c>
      <c r="D214" s="20" t="s">
        <v>84</v>
      </c>
      <c r="E214" s="20" t="s">
        <v>22</v>
      </c>
      <c r="F214" s="27">
        <v>7649.58</v>
      </c>
      <c r="G214" s="27">
        <v>0</v>
      </c>
      <c r="H214" s="51">
        <v>0</v>
      </c>
      <c r="I214" s="27">
        <v>0</v>
      </c>
      <c r="J214" s="27">
        <v>0</v>
      </c>
      <c r="K214" s="27">
        <v>0</v>
      </c>
    </row>
    <row r="215" spans="1:14" s="21" customFormat="1" ht="18" customHeight="1">
      <c r="A215" s="134" t="s">
        <v>86</v>
      </c>
      <c r="B215" s="15" t="s">
        <v>134</v>
      </c>
      <c r="C215" s="15" t="s">
        <v>79</v>
      </c>
      <c r="D215" s="15" t="s">
        <v>87</v>
      </c>
      <c r="E215" s="35" t="s">
        <v>21</v>
      </c>
      <c r="F215" s="35">
        <v>0</v>
      </c>
      <c r="G215" s="25">
        <f>G216+G217+G221+G218+G220</f>
        <v>65299.556990000005</v>
      </c>
      <c r="H215" s="52">
        <f>H216+H217+H221+H218+H219</f>
        <v>66102.96428</v>
      </c>
      <c r="I215" s="59">
        <f>I216+I217+I221+I218+I219</f>
        <v>56466.762600000002</v>
      </c>
      <c r="J215" s="59">
        <f t="shared" ref="J215:K215" si="65">J216+J217+J221+J218+J219</f>
        <v>52580.236080000002</v>
      </c>
      <c r="K215" s="61">
        <f t="shared" si="65"/>
        <v>52936.449119999997</v>
      </c>
    </row>
    <row r="216" spans="1:14" s="21" customFormat="1" ht="15.75" customHeight="1">
      <c r="A216" s="134"/>
      <c r="B216" s="13" t="s">
        <v>134</v>
      </c>
      <c r="C216" s="13" t="s">
        <v>79</v>
      </c>
      <c r="D216" s="20" t="s">
        <v>87</v>
      </c>
      <c r="E216" s="13" t="s">
        <v>22</v>
      </c>
      <c r="F216" s="36">
        <v>0</v>
      </c>
      <c r="G216" s="27">
        <v>48276.063000000002</v>
      </c>
      <c r="H216" s="51">
        <v>43141.409820000001</v>
      </c>
      <c r="I216" s="60">
        <v>19484.86795</v>
      </c>
      <c r="J216" s="60">
        <v>20207.582109999999</v>
      </c>
      <c r="K216" s="60">
        <v>20207.582109999999</v>
      </c>
    </row>
    <row r="217" spans="1:14" s="21" customFormat="1" ht="18" customHeight="1">
      <c r="A217" s="134"/>
      <c r="B217" s="13" t="s">
        <v>134</v>
      </c>
      <c r="C217" s="13" t="s">
        <v>79</v>
      </c>
      <c r="D217" s="20" t="s">
        <v>87</v>
      </c>
      <c r="E217" s="13" t="s">
        <v>25</v>
      </c>
      <c r="F217" s="36">
        <v>0</v>
      </c>
      <c r="G217" s="27">
        <v>14953.85</v>
      </c>
      <c r="H217" s="51">
        <v>7459.3591699999997</v>
      </c>
      <c r="I217" s="60">
        <v>4692.3096100000002</v>
      </c>
      <c r="J217" s="60">
        <v>4075.8539300000002</v>
      </c>
      <c r="K217" s="60">
        <v>4432.0669699999999</v>
      </c>
    </row>
    <row r="218" spans="1:14" s="21" customFormat="1" ht="18" customHeight="1">
      <c r="A218" s="134"/>
      <c r="B218" s="13" t="s">
        <v>134</v>
      </c>
      <c r="C218" s="13" t="s">
        <v>79</v>
      </c>
      <c r="D218" s="20" t="s">
        <v>87</v>
      </c>
      <c r="E218" s="13" t="s">
        <v>44</v>
      </c>
      <c r="F218" s="36">
        <v>0</v>
      </c>
      <c r="G218" s="27">
        <v>0</v>
      </c>
      <c r="H218" s="51">
        <v>0</v>
      </c>
      <c r="I218" s="51">
        <v>0</v>
      </c>
      <c r="J218" s="51">
        <v>0</v>
      </c>
      <c r="K218" s="27">
        <v>0</v>
      </c>
    </row>
    <row r="219" spans="1:14" s="21" customFormat="1" ht="18" customHeight="1">
      <c r="A219" s="134"/>
      <c r="B219" s="13" t="s">
        <v>134</v>
      </c>
      <c r="C219" s="13" t="s">
        <v>79</v>
      </c>
      <c r="D219" s="20" t="s">
        <v>87</v>
      </c>
      <c r="E219" s="13" t="s">
        <v>20</v>
      </c>
      <c r="F219" s="36">
        <v>0</v>
      </c>
      <c r="G219" s="27">
        <v>0</v>
      </c>
      <c r="H219" s="186">
        <v>14371.75094</v>
      </c>
      <c r="I219" s="166">
        <f>27352.08804+3992.785</f>
        <v>31344.873039999999</v>
      </c>
      <c r="J219" s="166">
        <v>27352.088039999999</v>
      </c>
      <c r="K219" s="166">
        <v>27352.088039999999</v>
      </c>
    </row>
    <row r="220" spans="1:14" s="21" customFormat="1" ht="18" customHeight="1">
      <c r="A220" s="134"/>
      <c r="B220" s="13" t="s">
        <v>134</v>
      </c>
      <c r="C220" s="13" t="s">
        <v>79</v>
      </c>
      <c r="D220" s="20" t="s">
        <v>87</v>
      </c>
      <c r="E220" s="13" t="s">
        <v>23</v>
      </c>
      <c r="F220" s="36">
        <v>0</v>
      </c>
      <c r="G220" s="27">
        <v>43.977980000000002</v>
      </c>
      <c r="H220" s="51">
        <v>0</v>
      </c>
      <c r="I220" s="51">
        <v>0</v>
      </c>
      <c r="J220" s="51">
        <v>0</v>
      </c>
      <c r="K220" s="27">
        <v>0</v>
      </c>
    </row>
    <row r="221" spans="1:14" s="21" customFormat="1" ht="18" customHeight="1">
      <c r="A221" s="134"/>
      <c r="B221" s="13" t="s">
        <v>134</v>
      </c>
      <c r="C221" s="13" t="s">
        <v>79</v>
      </c>
      <c r="D221" s="20" t="s">
        <v>87</v>
      </c>
      <c r="E221" s="13" t="s">
        <v>24</v>
      </c>
      <c r="F221" s="36">
        <v>0</v>
      </c>
      <c r="G221" s="27">
        <v>2025.6660099999999</v>
      </c>
      <c r="H221" s="51">
        <v>1130.44435</v>
      </c>
      <c r="I221" s="60">
        <v>944.71199999999999</v>
      </c>
      <c r="J221" s="60">
        <v>944.71199999999999</v>
      </c>
      <c r="K221" s="60">
        <v>944.71199999999999</v>
      </c>
    </row>
    <row r="222" spans="1:14" s="21" customFormat="1" ht="18" customHeight="1">
      <c r="A222" s="134"/>
      <c r="B222" s="15" t="s">
        <v>134</v>
      </c>
      <c r="C222" s="15" t="s">
        <v>157</v>
      </c>
      <c r="D222" s="24" t="s">
        <v>87</v>
      </c>
      <c r="E222" s="15" t="s">
        <v>21</v>
      </c>
      <c r="F222" s="35">
        <v>0</v>
      </c>
      <c r="G222" s="25">
        <f>G223</f>
        <v>79.599999999999994</v>
      </c>
      <c r="H222" s="52">
        <f>H223</f>
        <v>6.6</v>
      </c>
      <c r="I222" s="52">
        <f t="shared" ref="I222:K222" si="66">I223</f>
        <v>0</v>
      </c>
      <c r="J222" s="52">
        <f t="shared" si="66"/>
        <v>0</v>
      </c>
      <c r="K222" s="25">
        <f t="shared" si="66"/>
        <v>0</v>
      </c>
    </row>
    <row r="223" spans="1:14" s="21" customFormat="1" ht="18" customHeight="1">
      <c r="A223" s="134"/>
      <c r="B223" s="13" t="s">
        <v>134</v>
      </c>
      <c r="C223" s="13" t="s">
        <v>157</v>
      </c>
      <c r="D223" s="20" t="s">
        <v>87</v>
      </c>
      <c r="E223" s="5" t="s">
        <v>25</v>
      </c>
      <c r="F223" s="36">
        <v>0</v>
      </c>
      <c r="G223" s="27">
        <v>79.599999999999994</v>
      </c>
      <c r="H223" s="51">
        <v>6.6</v>
      </c>
      <c r="I223" s="60">
        <v>0</v>
      </c>
      <c r="J223" s="60">
        <v>0</v>
      </c>
      <c r="K223" s="60">
        <v>0</v>
      </c>
    </row>
    <row r="224" spans="1:14" ht="15" customHeight="1">
      <c r="A224" s="134"/>
      <c r="B224" s="15" t="s">
        <v>18</v>
      </c>
      <c r="C224" s="15" t="s">
        <v>79</v>
      </c>
      <c r="D224" s="19" t="s">
        <v>87</v>
      </c>
      <c r="E224" s="7" t="s">
        <v>21</v>
      </c>
      <c r="F224" s="35">
        <f t="shared" ref="F224" si="67">F225+F226+F227+F228+F229</f>
        <v>50265.054000000004</v>
      </c>
      <c r="G224" s="35">
        <v>0</v>
      </c>
      <c r="H224" s="48">
        <v>0</v>
      </c>
      <c r="I224" s="48">
        <v>0</v>
      </c>
      <c r="J224" s="48">
        <v>0</v>
      </c>
      <c r="K224" s="35">
        <v>0</v>
      </c>
    </row>
    <row r="225" spans="1:15">
      <c r="A225" s="134"/>
      <c r="B225" s="13" t="s">
        <v>18</v>
      </c>
      <c r="C225" s="13" t="s">
        <v>79</v>
      </c>
      <c r="D225" s="20" t="s">
        <v>87</v>
      </c>
      <c r="E225" s="5" t="s">
        <v>22</v>
      </c>
      <c r="F225" s="36">
        <v>33152.86</v>
      </c>
      <c r="G225" s="36">
        <v>0</v>
      </c>
      <c r="H225" s="49">
        <v>0</v>
      </c>
      <c r="I225" s="49">
        <v>0</v>
      </c>
      <c r="J225" s="49">
        <v>0</v>
      </c>
      <c r="K225" s="36">
        <v>0</v>
      </c>
    </row>
    <row r="226" spans="1:15">
      <c r="A226" s="134"/>
      <c r="B226" s="13" t="s">
        <v>18</v>
      </c>
      <c r="C226" s="13" t="s">
        <v>79</v>
      </c>
      <c r="D226" s="20" t="s">
        <v>87</v>
      </c>
      <c r="E226" s="5" t="s">
        <v>25</v>
      </c>
      <c r="F226" s="36">
        <v>15075.96</v>
      </c>
      <c r="G226" s="36">
        <v>0</v>
      </c>
      <c r="H226" s="49">
        <v>0</v>
      </c>
      <c r="I226" s="49">
        <v>0</v>
      </c>
      <c r="J226" s="49">
        <v>0</v>
      </c>
      <c r="K226" s="36">
        <v>0</v>
      </c>
    </row>
    <row r="227" spans="1:15">
      <c r="A227" s="134"/>
      <c r="B227" s="13" t="s">
        <v>18</v>
      </c>
      <c r="C227" s="13" t="s">
        <v>79</v>
      </c>
      <c r="D227" s="20" t="s">
        <v>87</v>
      </c>
      <c r="E227" s="5" t="s">
        <v>44</v>
      </c>
      <c r="F227" s="36">
        <v>285.8</v>
      </c>
      <c r="G227" s="36">
        <v>0</v>
      </c>
      <c r="H227" s="49">
        <v>0</v>
      </c>
      <c r="I227" s="49">
        <v>0</v>
      </c>
      <c r="J227" s="49">
        <v>0</v>
      </c>
      <c r="K227" s="36">
        <v>0</v>
      </c>
    </row>
    <row r="228" spans="1:15">
      <c r="A228" s="134"/>
      <c r="B228" s="13" t="s">
        <v>18</v>
      </c>
      <c r="C228" s="13" t="s">
        <v>79</v>
      </c>
      <c r="D228" s="20" t="s">
        <v>87</v>
      </c>
      <c r="E228" s="5" t="s">
        <v>23</v>
      </c>
      <c r="F228" s="36">
        <v>29.56</v>
      </c>
      <c r="G228" s="36">
        <v>0</v>
      </c>
      <c r="H228" s="49">
        <v>0</v>
      </c>
      <c r="I228" s="49">
        <v>0</v>
      </c>
      <c r="J228" s="49">
        <v>0</v>
      </c>
      <c r="K228" s="36">
        <v>0</v>
      </c>
    </row>
    <row r="229" spans="1:15">
      <c r="A229" s="134"/>
      <c r="B229" s="13" t="s">
        <v>18</v>
      </c>
      <c r="C229" s="13" t="s">
        <v>79</v>
      </c>
      <c r="D229" s="20" t="s">
        <v>87</v>
      </c>
      <c r="E229" s="5" t="s">
        <v>24</v>
      </c>
      <c r="F229" s="36">
        <v>1720.874</v>
      </c>
      <c r="G229" s="36">
        <v>0</v>
      </c>
      <c r="H229" s="49">
        <v>0</v>
      </c>
      <c r="I229" s="49">
        <v>0</v>
      </c>
      <c r="J229" s="49">
        <v>0</v>
      </c>
      <c r="K229" s="36">
        <v>0</v>
      </c>
    </row>
    <row r="230" spans="1:15">
      <c r="A230" s="134" t="s">
        <v>88</v>
      </c>
      <c r="B230" s="15" t="s">
        <v>18</v>
      </c>
      <c r="C230" s="15" t="s">
        <v>79</v>
      </c>
      <c r="D230" s="19" t="s">
        <v>89</v>
      </c>
      <c r="E230" s="19" t="s">
        <v>21</v>
      </c>
      <c r="F230" s="35">
        <f>F231</f>
        <v>317.65800000000002</v>
      </c>
      <c r="G230" s="35">
        <f>G231</f>
        <v>0</v>
      </c>
      <c r="H230" s="48">
        <f>H231</f>
        <v>0</v>
      </c>
      <c r="I230" s="48">
        <f t="shared" ref="I230:K230" si="68">I231</f>
        <v>0</v>
      </c>
      <c r="J230" s="48">
        <f t="shared" si="68"/>
        <v>0</v>
      </c>
      <c r="K230" s="35">
        <f t="shared" si="68"/>
        <v>0</v>
      </c>
    </row>
    <row r="231" spans="1:15" ht="20.25" customHeight="1">
      <c r="A231" s="134"/>
      <c r="B231" s="13" t="s">
        <v>18</v>
      </c>
      <c r="C231" s="13" t="s">
        <v>79</v>
      </c>
      <c r="D231" s="5" t="s">
        <v>89</v>
      </c>
      <c r="E231" s="5" t="s">
        <v>25</v>
      </c>
      <c r="F231" s="36">
        <v>317.65800000000002</v>
      </c>
      <c r="G231" s="36">
        <v>0</v>
      </c>
      <c r="H231" s="49">
        <v>0</v>
      </c>
      <c r="I231" s="49">
        <v>0</v>
      </c>
      <c r="J231" s="49">
        <v>0</v>
      </c>
      <c r="K231" s="36">
        <v>0</v>
      </c>
    </row>
    <row r="232" spans="1:15" ht="17.25" customHeight="1">
      <c r="A232" s="131" t="s">
        <v>191</v>
      </c>
      <c r="B232" s="15" t="s">
        <v>134</v>
      </c>
      <c r="C232" s="15" t="s">
        <v>79</v>
      </c>
      <c r="D232" s="24" t="s">
        <v>89</v>
      </c>
      <c r="E232" s="15" t="s">
        <v>21</v>
      </c>
      <c r="F232" s="35">
        <f>F233</f>
        <v>0</v>
      </c>
      <c r="G232" s="35">
        <f t="shared" ref="G232:K232" si="69">G233</f>
        <v>0</v>
      </c>
      <c r="H232" s="35">
        <f t="shared" si="69"/>
        <v>146.40589</v>
      </c>
      <c r="I232" s="35">
        <f t="shared" si="69"/>
        <v>0</v>
      </c>
      <c r="J232" s="35">
        <f t="shared" si="69"/>
        <v>0</v>
      </c>
      <c r="K232" s="35">
        <f t="shared" si="69"/>
        <v>0</v>
      </c>
    </row>
    <row r="233" spans="1:15" ht="20.25" customHeight="1">
      <c r="A233" s="133"/>
      <c r="B233" s="13" t="s">
        <v>134</v>
      </c>
      <c r="C233" s="13" t="s">
        <v>79</v>
      </c>
      <c r="D233" s="20" t="s">
        <v>89</v>
      </c>
      <c r="E233" s="5" t="s">
        <v>25</v>
      </c>
      <c r="F233" s="36">
        <v>0</v>
      </c>
      <c r="G233" s="36">
        <v>0</v>
      </c>
      <c r="H233" s="49">
        <v>146.40589</v>
      </c>
      <c r="I233" s="49">
        <v>0</v>
      </c>
      <c r="J233" s="49">
        <v>0</v>
      </c>
      <c r="K233" s="36">
        <v>0</v>
      </c>
    </row>
    <row r="234" spans="1:15" ht="25.5" customHeight="1">
      <c r="A234" s="134" t="s">
        <v>60</v>
      </c>
      <c r="B234" s="15" t="s">
        <v>18</v>
      </c>
      <c r="C234" s="15" t="s">
        <v>79</v>
      </c>
      <c r="D234" s="19" t="s">
        <v>90</v>
      </c>
      <c r="E234" s="19" t="s">
        <v>21</v>
      </c>
      <c r="F234" s="35">
        <f>F235</f>
        <v>600</v>
      </c>
      <c r="G234" s="35">
        <f>G235</f>
        <v>0</v>
      </c>
      <c r="H234" s="48">
        <f>H235</f>
        <v>0</v>
      </c>
      <c r="I234" s="48">
        <f t="shared" ref="I234:K234" si="70">I235</f>
        <v>0</v>
      </c>
      <c r="J234" s="48">
        <f t="shared" si="70"/>
        <v>0</v>
      </c>
      <c r="K234" s="35">
        <f t="shared" si="70"/>
        <v>0</v>
      </c>
    </row>
    <row r="235" spans="1:15" ht="19.5" customHeight="1">
      <c r="A235" s="134"/>
      <c r="B235" s="13" t="s">
        <v>18</v>
      </c>
      <c r="C235" s="13" t="s">
        <v>79</v>
      </c>
      <c r="D235" s="5" t="s">
        <v>90</v>
      </c>
      <c r="E235" s="5" t="s">
        <v>25</v>
      </c>
      <c r="F235" s="36">
        <v>600</v>
      </c>
      <c r="G235" s="36">
        <v>0</v>
      </c>
      <c r="H235" s="49">
        <v>0</v>
      </c>
      <c r="I235" s="49">
        <v>0</v>
      </c>
      <c r="J235" s="49">
        <v>0</v>
      </c>
      <c r="K235" s="36">
        <v>0</v>
      </c>
    </row>
    <row r="236" spans="1:15" ht="19.5" customHeight="1">
      <c r="A236" s="131" t="s">
        <v>170</v>
      </c>
      <c r="B236" s="15" t="s">
        <v>134</v>
      </c>
      <c r="C236" s="15" t="s">
        <v>79</v>
      </c>
      <c r="D236" s="24" t="s">
        <v>90</v>
      </c>
      <c r="E236" s="24" t="s">
        <v>21</v>
      </c>
      <c r="F236" s="27">
        <v>0</v>
      </c>
      <c r="G236" s="25">
        <f>G237</f>
        <v>0</v>
      </c>
      <c r="H236" s="52">
        <f>H237+H238</f>
        <v>457.58526000000001</v>
      </c>
      <c r="I236" s="48">
        <f t="shared" ref="I236" si="71">I237</f>
        <v>0</v>
      </c>
      <c r="J236" s="48">
        <f t="shared" ref="J236" si="72">J237</f>
        <v>0</v>
      </c>
      <c r="K236" s="35">
        <f t="shared" ref="K236" si="73">K237</f>
        <v>0</v>
      </c>
    </row>
    <row r="237" spans="1:15" ht="19.5" customHeight="1">
      <c r="A237" s="132"/>
      <c r="B237" s="13" t="s">
        <v>134</v>
      </c>
      <c r="C237" s="13" t="s">
        <v>79</v>
      </c>
      <c r="D237" s="20" t="s">
        <v>90</v>
      </c>
      <c r="E237" s="20" t="s">
        <v>25</v>
      </c>
      <c r="F237" s="27">
        <v>0</v>
      </c>
      <c r="G237" s="27">
        <v>0</v>
      </c>
      <c r="H237" s="49">
        <v>0</v>
      </c>
      <c r="I237" s="49">
        <v>0</v>
      </c>
      <c r="J237" s="49">
        <v>0</v>
      </c>
      <c r="K237" s="36">
        <v>0</v>
      </c>
    </row>
    <row r="238" spans="1:15" ht="19.5" customHeight="1">
      <c r="A238" s="133"/>
      <c r="B238" s="13" t="s">
        <v>134</v>
      </c>
      <c r="C238" s="13" t="s">
        <v>79</v>
      </c>
      <c r="D238" s="20" t="s">
        <v>90</v>
      </c>
      <c r="E238" s="20" t="s">
        <v>20</v>
      </c>
      <c r="F238" s="27">
        <v>0</v>
      </c>
      <c r="G238" s="27">
        <v>0</v>
      </c>
      <c r="H238" s="49">
        <v>457.58526000000001</v>
      </c>
      <c r="I238" s="49">
        <v>0</v>
      </c>
      <c r="J238" s="49">
        <v>0</v>
      </c>
      <c r="K238" s="36">
        <v>0</v>
      </c>
    </row>
    <row r="239" spans="1:15" ht="22.5" customHeight="1">
      <c r="A239" s="179" t="s">
        <v>91</v>
      </c>
      <c r="B239" s="180" t="s">
        <v>134</v>
      </c>
      <c r="C239" s="180" t="s">
        <v>79</v>
      </c>
      <c r="D239" s="180" t="s">
        <v>92</v>
      </c>
      <c r="E239" s="180" t="s">
        <v>21</v>
      </c>
      <c r="F239" s="181">
        <v>0</v>
      </c>
      <c r="G239" s="181">
        <f>G241</f>
        <v>6704</v>
      </c>
      <c r="H239" s="182">
        <f t="shared" ref="H239:K239" si="74">H241</f>
        <v>4266.4997400000002</v>
      </c>
      <c r="I239" s="182">
        <f t="shared" si="74"/>
        <v>592.21500000000003</v>
      </c>
      <c r="J239" s="182">
        <f t="shared" si="74"/>
        <v>0</v>
      </c>
      <c r="K239" s="181">
        <f t="shared" si="74"/>
        <v>0</v>
      </c>
      <c r="N239" s="91"/>
      <c r="O239" s="90"/>
    </row>
    <row r="240" spans="1:15" ht="18.75" customHeight="1">
      <c r="A240" s="183"/>
      <c r="B240" s="180" t="s">
        <v>18</v>
      </c>
      <c r="C240" s="180" t="s">
        <v>79</v>
      </c>
      <c r="D240" s="180" t="s">
        <v>92</v>
      </c>
      <c r="E240" s="180" t="s">
        <v>21</v>
      </c>
      <c r="F240" s="181">
        <f>F245</f>
        <v>15604</v>
      </c>
      <c r="G240" s="181">
        <v>0</v>
      </c>
      <c r="H240" s="182">
        <v>0</v>
      </c>
      <c r="I240" s="182">
        <v>0</v>
      </c>
      <c r="J240" s="182">
        <v>0</v>
      </c>
      <c r="K240" s="181">
        <v>0</v>
      </c>
      <c r="N240" s="91"/>
      <c r="O240" s="90"/>
    </row>
    <row r="241" spans="1:15" ht="21.75" customHeight="1">
      <c r="A241" s="131" t="s">
        <v>93</v>
      </c>
      <c r="B241" s="15" t="s">
        <v>134</v>
      </c>
      <c r="C241" s="15" t="s">
        <v>79</v>
      </c>
      <c r="D241" s="19" t="s">
        <v>94</v>
      </c>
      <c r="E241" s="19" t="s">
        <v>21</v>
      </c>
      <c r="F241" s="35">
        <f>F242</f>
        <v>0</v>
      </c>
      <c r="G241" s="35">
        <f t="shared" ref="G241" si="75">G242</f>
        <v>6704</v>
      </c>
      <c r="H241" s="48">
        <f>H242+H243</f>
        <v>4266.4997400000002</v>
      </c>
      <c r="I241" s="48">
        <f t="shared" ref="G241:K244" si="76">I242</f>
        <v>592.21500000000003</v>
      </c>
      <c r="J241" s="48">
        <f t="shared" si="76"/>
        <v>0</v>
      </c>
      <c r="K241" s="35">
        <f t="shared" si="76"/>
        <v>0</v>
      </c>
      <c r="N241" s="92"/>
      <c r="O241" s="88"/>
    </row>
    <row r="242" spans="1:15" ht="20.25" customHeight="1">
      <c r="A242" s="132"/>
      <c r="B242" s="13" t="s">
        <v>134</v>
      </c>
      <c r="C242" s="13" t="s">
        <v>79</v>
      </c>
      <c r="D242" s="5" t="s">
        <v>94</v>
      </c>
      <c r="E242" s="5" t="s">
        <v>22</v>
      </c>
      <c r="F242" s="36">
        <v>0</v>
      </c>
      <c r="G242" s="36">
        <v>6704</v>
      </c>
      <c r="H242" s="49">
        <v>4266.4997400000002</v>
      </c>
      <c r="I242" s="49">
        <v>592.21500000000003</v>
      </c>
      <c r="J242" s="49">
        <v>0</v>
      </c>
      <c r="K242" s="36">
        <v>0</v>
      </c>
      <c r="N242" s="92"/>
      <c r="O242" s="88"/>
    </row>
    <row r="243" spans="1:15" ht="20.25" customHeight="1">
      <c r="A243" s="132"/>
      <c r="B243" s="13" t="s">
        <v>134</v>
      </c>
      <c r="C243" s="13" t="s">
        <v>79</v>
      </c>
      <c r="D243" s="5" t="s">
        <v>94</v>
      </c>
      <c r="E243" s="5" t="s">
        <v>20</v>
      </c>
      <c r="F243" s="36">
        <v>0</v>
      </c>
      <c r="G243" s="36">
        <v>0</v>
      </c>
      <c r="H243" s="49">
        <v>0</v>
      </c>
      <c r="I243" s="49">
        <v>0</v>
      </c>
      <c r="J243" s="49">
        <v>0</v>
      </c>
      <c r="K243" s="36">
        <v>0</v>
      </c>
      <c r="N243" s="86"/>
    </row>
    <row r="244" spans="1:15" ht="19.5" customHeight="1">
      <c r="A244" s="132"/>
      <c r="B244" s="15" t="s">
        <v>18</v>
      </c>
      <c r="C244" s="15" t="s">
        <v>79</v>
      </c>
      <c r="D244" s="19" t="s">
        <v>94</v>
      </c>
      <c r="E244" s="19" t="s">
        <v>21</v>
      </c>
      <c r="F244" s="35">
        <f>F245</f>
        <v>15604</v>
      </c>
      <c r="G244" s="35">
        <f t="shared" si="76"/>
        <v>0</v>
      </c>
      <c r="H244" s="48">
        <f t="shared" si="76"/>
        <v>0</v>
      </c>
      <c r="I244" s="48">
        <f t="shared" si="76"/>
        <v>0</v>
      </c>
      <c r="J244" s="48">
        <f t="shared" si="76"/>
        <v>0</v>
      </c>
      <c r="K244" s="35">
        <f t="shared" si="76"/>
        <v>0</v>
      </c>
    </row>
    <row r="245" spans="1:15" ht="18.75" customHeight="1">
      <c r="A245" s="133"/>
      <c r="B245" s="13" t="s">
        <v>18</v>
      </c>
      <c r="C245" s="13" t="s">
        <v>79</v>
      </c>
      <c r="D245" s="5" t="s">
        <v>94</v>
      </c>
      <c r="E245" s="5" t="s">
        <v>22</v>
      </c>
      <c r="F245" s="36">
        <v>15604</v>
      </c>
      <c r="G245" s="36">
        <v>0</v>
      </c>
      <c r="H245" s="49">
        <v>0</v>
      </c>
      <c r="I245" s="49">
        <v>0</v>
      </c>
      <c r="J245" s="49">
        <v>0</v>
      </c>
      <c r="K245" s="36">
        <v>0</v>
      </c>
    </row>
    <row r="246" spans="1:15" ht="34.5" customHeight="1">
      <c r="A246" s="34" t="s">
        <v>149</v>
      </c>
      <c r="B246" s="15" t="s">
        <v>134</v>
      </c>
      <c r="C246" s="19" t="s">
        <v>79</v>
      </c>
      <c r="D246" s="19" t="s">
        <v>151</v>
      </c>
      <c r="E246" s="19" t="s">
        <v>21</v>
      </c>
      <c r="F246" s="35">
        <v>0</v>
      </c>
      <c r="G246" s="35">
        <f>G247</f>
        <v>3607.5036100000002</v>
      </c>
      <c r="H246" s="48">
        <f t="shared" ref="H246:K246" si="77">H247</f>
        <v>0</v>
      </c>
      <c r="I246" s="48">
        <f t="shared" si="77"/>
        <v>0</v>
      </c>
      <c r="J246" s="48">
        <f t="shared" si="77"/>
        <v>0</v>
      </c>
      <c r="K246" s="35">
        <f t="shared" si="77"/>
        <v>0</v>
      </c>
    </row>
    <row r="247" spans="1:15" ht="18.75" customHeight="1">
      <c r="A247" s="134" t="s">
        <v>150</v>
      </c>
      <c r="B247" s="15" t="s">
        <v>134</v>
      </c>
      <c r="C247" s="15" t="s">
        <v>79</v>
      </c>
      <c r="D247" s="19" t="s">
        <v>152</v>
      </c>
      <c r="E247" s="19" t="s">
        <v>21</v>
      </c>
      <c r="F247" s="35">
        <f>F248</f>
        <v>0</v>
      </c>
      <c r="G247" s="35">
        <f t="shared" ref="G247" si="78">G248</f>
        <v>3607.5036100000002</v>
      </c>
      <c r="H247" s="48">
        <f t="shared" ref="H247:K247" si="79">H248</f>
        <v>0</v>
      </c>
      <c r="I247" s="48">
        <f t="shared" si="79"/>
        <v>0</v>
      </c>
      <c r="J247" s="48">
        <f t="shared" si="79"/>
        <v>0</v>
      </c>
      <c r="K247" s="35">
        <f t="shared" si="79"/>
        <v>0</v>
      </c>
    </row>
    <row r="248" spans="1:15" ht="22.5" customHeight="1">
      <c r="A248" s="134"/>
      <c r="B248" s="13" t="s">
        <v>134</v>
      </c>
      <c r="C248" s="13" t="s">
        <v>79</v>
      </c>
      <c r="D248" s="5" t="s">
        <v>152</v>
      </c>
      <c r="E248" s="5" t="s">
        <v>142</v>
      </c>
      <c r="F248" s="36">
        <v>0</v>
      </c>
      <c r="G248" s="36">
        <v>3607.5036100000002</v>
      </c>
      <c r="H248" s="49">
        <v>0</v>
      </c>
      <c r="I248" s="49">
        <v>0</v>
      </c>
      <c r="J248" s="49">
        <v>0</v>
      </c>
      <c r="K248" s="36">
        <v>0</v>
      </c>
    </row>
    <row r="249" spans="1:15" ht="39" customHeight="1">
      <c r="A249" s="65" t="s">
        <v>178</v>
      </c>
      <c r="B249" s="15" t="s">
        <v>134</v>
      </c>
      <c r="C249" s="15" t="s">
        <v>79</v>
      </c>
      <c r="D249" s="15" t="s">
        <v>180</v>
      </c>
      <c r="E249" s="15" t="s">
        <v>21</v>
      </c>
      <c r="F249" s="35">
        <v>0</v>
      </c>
      <c r="G249" s="35">
        <v>0</v>
      </c>
      <c r="H249" s="35">
        <f>H250</f>
        <v>9411.5467200000003</v>
      </c>
      <c r="I249" s="55">
        <f>I250</f>
        <v>16831.352159999999</v>
      </c>
      <c r="J249" s="55">
        <f t="shared" ref="J249:K250" si="80">J250</f>
        <v>16831.352159999999</v>
      </c>
      <c r="K249" s="56">
        <f t="shared" si="80"/>
        <v>16831.352159999999</v>
      </c>
      <c r="N249" s="94"/>
      <c r="O249" s="90"/>
    </row>
    <row r="250" spans="1:15" ht="22.5" customHeight="1">
      <c r="A250" s="134" t="s">
        <v>179</v>
      </c>
      <c r="B250" s="15" t="s">
        <v>134</v>
      </c>
      <c r="C250" s="15" t="s">
        <v>79</v>
      </c>
      <c r="D250" s="15" t="s">
        <v>181</v>
      </c>
      <c r="E250" s="15" t="s">
        <v>21</v>
      </c>
      <c r="F250" s="35">
        <f>F251</f>
        <v>0</v>
      </c>
      <c r="G250" s="35">
        <f t="shared" ref="G250:H250" si="81">G251</f>
        <v>0</v>
      </c>
      <c r="H250" s="35">
        <f t="shared" si="81"/>
        <v>9411.5467200000003</v>
      </c>
      <c r="I250" s="55">
        <f>I251</f>
        <v>16831.352159999999</v>
      </c>
      <c r="J250" s="55">
        <f t="shared" si="80"/>
        <v>16831.352159999999</v>
      </c>
      <c r="K250" s="56">
        <f t="shared" si="80"/>
        <v>16831.352159999999</v>
      </c>
      <c r="N250" s="86"/>
    </row>
    <row r="251" spans="1:15" ht="22.5" customHeight="1">
      <c r="A251" s="134"/>
      <c r="B251" s="13" t="s">
        <v>134</v>
      </c>
      <c r="C251" s="13" t="s">
        <v>79</v>
      </c>
      <c r="D251" s="13" t="s">
        <v>181</v>
      </c>
      <c r="E251" s="13" t="s">
        <v>20</v>
      </c>
      <c r="F251" s="36">
        <v>0</v>
      </c>
      <c r="G251" s="36">
        <v>0</v>
      </c>
      <c r="H251" s="169">
        <v>9411.5467200000003</v>
      </c>
      <c r="I251" s="170">
        <v>16831.352159999999</v>
      </c>
      <c r="J251" s="170">
        <v>16831.352159999999</v>
      </c>
      <c r="K251" s="170">
        <v>16831.352159999999</v>
      </c>
      <c r="N251" s="92"/>
      <c r="O251" s="88"/>
    </row>
    <row r="252" spans="1:15" ht="18" customHeight="1">
      <c r="A252" s="147" t="s">
        <v>129</v>
      </c>
      <c r="B252" s="148"/>
      <c r="C252" s="148"/>
      <c r="D252" s="148"/>
      <c r="E252" s="148"/>
      <c r="F252" s="148"/>
      <c r="G252" s="148"/>
      <c r="H252" s="148"/>
      <c r="I252" s="53"/>
      <c r="J252" s="53"/>
      <c r="K252" s="42"/>
    </row>
    <row r="253" spans="1:15">
      <c r="A253" s="28" t="s">
        <v>13</v>
      </c>
      <c r="B253" s="19" t="s">
        <v>18</v>
      </c>
      <c r="C253" s="16" t="s">
        <v>97</v>
      </c>
      <c r="D253" s="16" t="s">
        <v>14</v>
      </c>
      <c r="E253" s="16" t="s">
        <v>14</v>
      </c>
      <c r="F253" s="35">
        <f>F254</f>
        <v>18301.875999999997</v>
      </c>
      <c r="G253" s="35">
        <f>G254</f>
        <v>0</v>
      </c>
      <c r="H253" s="48">
        <f>H254</f>
        <v>0</v>
      </c>
      <c r="I253" s="48">
        <f t="shared" ref="I253:K253" si="82">I254</f>
        <v>0</v>
      </c>
      <c r="J253" s="48">
        <f t="shared" si="82"/>
        <v>0</v>
      </c>
      <c r="K253" s="35">
        <f t="shared" si="82"/>
        <v>0</v>
      </c>
    </row>
    <row r="254" spans="1:15" ht="40.5" customHeight="1">
      <c r="A254" s="32" t="s">
        <v>95</v>
      </c>
      <c r="B254" s="19" t="s">
        <v>18</v>
      </c>
      <c r="C254" s="19" t="s">
        <v>97</v>
      </c>
      <c r="D254" s="19" t="s">
        <v>98</v>
      </c>
      <c r="E254" s="19" t="s">
        <v>21</v>
      </c>
      <c r="F254" s="35">
        <f>F256+F257</f>
        <v>18301.875999999997</v>
      </c>
      <c r="G254" s="35">
        <f>G256+G257</f>
        <v>0</v>
      </c>
      <c r="H254" s="48">
        <f>H256+H257</f>
        <v>0</v>
      </c>
      <c r="I254" s="48">
        <f t="shared" ref="I254:K254" si="83">I256+I257</f>
        <v>0</v>
      </c>
      <c r="J254" s="48">
        <f t="shared" si="83"/>
        <v>0</v>
      </c>
      <c r="K254" s="35">
        <f t="shared" si="83"/>
        <v>0</v>
      </c>
    </row>
    <row r="255" spans="1:15" ht="20.25" customHeight="1">
      <c r="A255" s="134" t="s">
        <v>96</v>
      </c>
      <c r="B255" s="15" t="s">
        <v>18</v>
      </c>
      <c r="C255" s="15" t="s">
        <v>97</v>
      </c>
      <c r="D255" s="19" t="s">
        <v>99</v>
      </c>
      <c r="E255" s="7" t="s">
        <v>21</v>
      </c>
      <c r="F255" s="35">
        <f>F256</f>
        <v>392.6</v>
      </c>
      <c r="G255" s="35">
        <f>G256</f>
        <v>0</v>
      </c>
      <c r="H255" s="48">
        <f>H256</f>
        <v>0</v>
      </c>
      <c r="I255" s="48">
        <f t="shared" ref="I255:K255" si="84">I256</f>
        <v>0</v>
      </c>
      <c r="J255" s="48">
        <f t="shared" si="84"/>
        <v>0</v>
      </c>
      <c r="K255" s="35">
        <f t="shared" si="84"/>
        <v>0</v>
      </c>
    </row>
    <row r="256" spans="1:15" ht="18.75" customHeight="1">
      <c r="A256" s="134"/>
      <c r="B256" s="13" t="s">
        <v>18</v>
      </c>
      <c r="C256" s="13" t="s">
        <v>97</v>
      </c>
      <c r="D256" s="5" t="s">
        <v>99</v>
      </c>
      <c r="E256" s="5" t="s">
        <v>22</v>
      </c>
      <c r="F256" s="36">
        <v>392.6</v>
      </c>
      <c r="G256" s="36">
        <v>0</v>
      </c>
      <c r="H256" s="49">
        <v>0</v>
      </c>
      <c r="I256" s="49">
        <v>0</v>
      </c>
      <c r="J256" s="49">
        <v>0</v>
      </c>
      <c r="K256" s="36">
        <v>0</v>
      </c>
      <c r="N256" s="88"/>
      <c r="O256" s="93"/>
    </row>
    <row r="257" spans="1:17" ht="15" customHeight="1">
      <c r="A257" s="134" t="s">
        <v>101</v>
      </c>
      <c r="B257" s="15" t="s">
        <v>18</v>
      </c>
      <c r="C257" s="15" t="s">
        <v>97</v>
      </c>
      <c r="D257" s="19" t="s">
        <v>100</v>
      </c>
      <c r="E257" s="19" t="s">
        <v>21</v>
      </c>
      <c r="F257" s="35">
        <f t="shared" ref="F257" si="85">F258+F259+F260+F261</f>
        <v>17909.275999999998</v>
      </c>
      <c r="G257" s="35">
        <f t="shared" ref="G257:H257" si="86">G258+G259+G260+G261</f>
        <v>0</v>
      </c>
      <c r="H257" s="48">
        <f t="shared" si="86"/>
        <v>0</v>
      </c>
      <c r="I257" s="48">
        <f t="shared" ref="I257:K257" si="87">I258+I259+I260+I261</f>
        <v>0</v>
      </c>
      <c r="J257" s="48">
        <f t="shared" si="87"/>
        <v>0</v>
      </c>
      <c r="K257" s="35">
        <f t="shared" si="87"/>
        <v>0</v>
      </c>
      <c r="N257" s="88"/>
      <c r="O257" s="93"/>
    </row>
    <row r="258" spans="1:17">
      <c r="A258" s="134"/>
      <c r="B258" s="13" t="s">
        <v>18</v>
      </c>
      <c r="C258" s="13" t="s">
        <v>97</v>
      </c>
      <c r="D258" s="5" t="s">
        <v>100</v>
      </c>
      <c r="E258" s="5" t="s">
        <v>22</v>
      </c>
      <c r="F258" s="36">
        <v>17443.48</v>
      </c>
      <c r="G258" s="36">
        <v>0</v>
      </c>
      <c r="H258" s="49">
        <v>0</v>
      </c>
      <c r="I258" s="49">
        <v>0</v>
      </c>
      <c r="J258" s="49">
        <v>0</v>
      </c>
      <c r="K258" s="36">
        <v>0</v>
      </c>
      <c r="N258" s="88"/>
      <c r="O258" s="93"/>
    </row>
    <row r="259" spans="1:17">
      <c r="A259" s="134"/>
      <c r="B259" s="13" t="s">
        <v>18</v>
      </c>
      <c r="C259" s="13" t="s">
        <v>97</v>
      </c>
      <c r="D259" s="5" t="s">
        <v>100</v>
      </c>
      <c r="E259" s="5" t="s">
        <v>25</v>
      </c>
      <c r="F259" s="36">
        <v>454.33600000000001</v>
      </c>
      <c r="G259" s="36">
        <v>0</v>
      </c>
      <c r="H259" s="49">
        <v>0</v>
      </c>
      <c r="I259" s="49">
        <v>0</v>
      </c>
      <c r="J259" s="49">
        <v>0</v>
      </c>
      <c r="K259" s="36">
        <v>0</v>
      </c>
      <c r="N259" s="97"/>
      <c r="O259" s="96"/>
    </row>
    <row r="260" spans="1:17">
      <c r="A260" s="134"/>
      <c r="B260" s="13" t="s">
        <v>18</v>
      </c>
      <c r="C260" s="13" t="s">
        <v>97</v>
      </c>
      <c r="D260" s="5" t="s">
        <v>100</v>
      </c>
      <c r="E260" s="5" t="s">
        <v>23</v>
      </c>
      <c r="F260" s="36">
        <v>2.2999999999999998</v>
      </c>
      <c r="G260" s="36">
        <v>0</v>
      </c>
      <c r="H260" s="49">
        <v>0</v>
      </c>
      <c r="I260" s="49">
        <v>0</v>
      </c>
      <c r="J260" s="49">
        <v>0</v>
      </c>
      <c r="K260" s="36">
        <v>0</v>
      </c>
      <c r="N260" s="98"/>
      <c r="O260" s="100"/>
      <c r="Q260" s="4"/>
    </row>
    <row r="261" spans="1:17">
      <c r="A261" s="134"/>
      <c r="B261" s="13" t="s">
        <v>18</v>
      </c>
      <c r="C261" s="13" t="s">
        <v>97</v>
      </c>
      <c r="D261" s="5" t="s">
        <v>100</v>
      </c>
      <c r="E261" s="5" t="s">
        <v>24</v>
      </c>
      <c r="F261" s="36">
        <v>9.16</v>
      </c>
      <c r="G261" s="36">
        <v>0</v>
      </c>
      <c r="H261" s="49">
        <v>0</v>
      </c>
      <c r="I261" s="49">
        <v>0</v>
      </c>
      <c r="J261" s="49">
        <v>0</v>
      </c>
      <c r="K261" s="36">
        <v>0</v>
      </c>
      <c r="N261" s="97"/>
      <c r="O261" s="96"/>
    </row>
    <row r="262" spans="1:17" ht="24" customHeight="1">
      <c r="A262" s="147" t="s">
        <v>117</v>
      </c>
      <c r="B262" s="148"/>
      <c r="C262" s="148"/>
      <c r="D262" s="148"/>
      <c r="E262" s="148"/>
      <c r="F262" s="148"/>
      <c r="G262" s="148"/>
      <c r="H262" s="148"/>
      <c r="I262" s="53"/>
      <c r="J262" s="53"/>
      <c r="K262" s="42"/>
      <c r="N262" s="89"/>
      <c r="O262" s="99"/>
      <c r="Q262" s="4"/>
    </row>
    <row r="263" spans="1:17">
      <c r="A263" s="29" t="s">
        <v>13</v>
      </c>
      <c r="B263" s="19" t="s">
        <v>18</v>
      </c>
      <c r="C263" s="16" t="s">
        <v>103</v>
      </c>
      <c r="D263" s="16" t="s">
        <v>14</v>
      </c>
      <c r="E263" s="16" t="s">
        <v>14</v>
      </c>
      <c r="F263" s="35">
        <f t="shared" ref="F263:K263" si="88">F264</f>
        <v>2629.5920000000001</v>
      </c>
      <c r="G263" s="35">
        <f t="shared" si="88"/>
        <v>0</v>
      </c>
      <c r="H263" s="48">
        <f t="shared" si="88"/>
        <v>0</v>
      </c>
      <c r="I263" s="48">
        <f t="shared" si="88"/>
        <v>0</v>
      </c>
      <c r="J263" s="48">
        <f t="shared" si="88"/>
        <v>0</v>
      </c>
      <c r="K263" s="35">
        <f t="shared" si="88"/>
        <v>0</v>
      </c>
    </row>
    <row r="264" spans="1:17" ht="42.75" customHeight="1">
      <c r="A264" s="32" t="s">
        <v>102</v>
      </c>
      <c r="B264" s="15" t="s">
        <v>18</v>
      </c>
      <c r="C264" s="15" t="s">
        <v>103</v>
      </c>
      <c r="D264" s="16" t="s">
        <v>14</v>
      </c>
      <c r="E264" s="16" t="s">
        <v>14</v>
      </c>
      <c r="F264" s="35">
        <f>F265+F272</f>
        <v>2629.5920000000001</v>
      </c>
      <c r="G264" s="35">
        <f>G265+G272</f>
        <v>0</v>
      </c>
      <c r="H264" s="48">
        <f>H265+H272</f>
        <v>0</v>
      </c>
      <c r="I264" s="48">
        <f t="shared" ref="I264:K264" si="89">I265+I272</f>
        <v>0</v>
      </c>
      <c r="J264" s="48">
        <f t="shared" si="89"/>
        <v>0</v>
      </c>
      <c r="K264" s="35">
        <f t="shared" si="89"/>
        <v>0</v>
      </c>
    </row>
    <row r="265" spans="1:17" ht="15" customHeight="1">
      <c r="A265" s="138" t="s">
        <v>104</v>
      </c>
      <c r="B265" s="15" t="s">
        <v>18</v>
      </c>
      <c r="C265" s="15" t="s">
        <v>103</v>
      </c>
      <c r="D265" s="19" t="s">
        <v>105</v>
      </c>
      <c r="E265" s="19" t="s">
        <v>21</v>
      </c>
      <c r="F265" s="35">
        <f t="shared" ref="F265" si="90">F267+F269+F271</f>
        <v>2239.0230000000001</v>
      </c>
      <c r="G265" s="35">
        <f t="shared" ref="G265:H265" si="91">G267+G269+G271</f>
        <v>0</v>
      </c>
      <c r="H265" s="48">
        <f t="shared" si="91"/>
        <v>0</v>
      </c>
      <c r="I265" s="48">
        <f t="shared" ref="I265:K265" si="92">I267+I269+I271</f>
        <v>0</v>
      </c>
      <c r="J265" s="48">
        <f t="shared" si="92"/>
        <v>0</v>
      </c>
      <c r="K265" s="35">
        <f t="shared" si="92"/>
        <v>0</v>
      </c>
    </row>
    <row r="266" spans="1:17" ht="15" customHeight="1">
      <c r="A266" s="138"/>
      <c r="B266" s="15" t="s">
        <v>18</v>
      </c>
      <c r="C266" s="15" t="s">
        <v>39</v>
      </c>
      <c r="D266" s="19" t="s">
        <v>105</v>
      </c>
      <c r="E266" s="19" t="s">
        <v>21</v>
      </c>
      <c r="F266" s="35">
        <f>F267</f>
        <v>722.04200000000003</v>
      </c>
      <c r="G266" s="35">
        <f>G267</f>
        <v>0</v>
      </c>
      <c r="H266" s="48">
        <f>H267</f>
        <v>0</v>
      </c>
      <c r="I266" s="48">
        <f t="shared" ref="I266:K266" si="93">I267</f>
        <v>0</v>
      </c>
      <c r="J266" s="48">
        <f t="shared" si="93"/>
        <v>0</v>
      </c>
      <c r="K266" s="35">
        <f t="shared" si="93"/>
        <v>0</v>
      </c>
    </row>
    <row r="267" spans="1:17">
      <c r="A267" s="138"/>
      <c r="B267" s="13" t="s">
        <v>18</v>
      </c>
      <c r="C267" s="13" t="s">
        <v>39</v>
      </c>
      <c r="D267" s="5" t="s">
        <v>105</v>
      </c>
      <c r="E267" s="5" t="s">
        <v>25</v>
      </c>
      <c r="F267" s="36">
        <v>722.04200000000003</v>
      </c>
      <c r="G267" s="36">
        <v>0</v>
      </c>
      <c r="H267" s="49">
        <v>0</v>
      </c>
      <c r="I267" s="49">
        <v>0</v>
      </c>
      <c r="J267" s="49">
        <v>0</v>
      </c>
      <c r="K267" s="36">
        <v>0</v>
      </c>
    </row>
    <row r="268" spans="1:17">
      <c r="A268" s="138"/>
      <c r="B268" s="15" t="s">
        <v>18</v>
      </c>
      <c r="C268" s="15" t="s">
        <v>61</v>
      </c>
      <c r="D268" s="19" t="s">
        <v>105</v>
      </c>
      <c r="E268" s="19" t="s">
        <v>21</v>
      </c>
      <c r="F268" s="35">
        <f>F269</f>
        <v>588.94899999999996</v>
      </c>
      <c r="G268" s="35">
        <f>G269</f>
        <v>0</v>
      </c>
      <c r="H268" s="48">
        <f>H269</f>
        <v>0</v>
      </c>
      <c r="I268" s="48">
        <f t="shared" ref="I268:K268" si="94">I269</f>
        <v>0</v>
      </c>
      <c r="J268" s="48">
        <f t="shared" si="94"/>
        <v>0</v>
      </c>
      <c r="K268" s="35">
        <f t="shared" si="94"/>
        <v>0</v>
      </c>
    </row>
    <row r="269" spans="1:17">
      <c r="A269" s="138"/>
      <c r="B269" s="13" t="s">
        <v>18</v>
      </c>
      <c r="C269" s="13" t="s">
        <v>61</v>
      </c>
      <c r="D269" s="5" t="s">
        <v>105</v>
      </c>
      <c r="E269" s="5" t="s">
        <v>25</v>
      </c>
      <c r="F269" s="36">
        <v>588.94899999999996</v>
      </c>
      <c r="G269" s="36">
        <v>0</v>
      </c>
      <c r="H269" s="49">
        <v>0</v>
      </c>
      <c r="I269" s="49">
        <v>0</v>
      </c>
      <c r="J269" s="49">
        <v>0</v>
      </c>
      <c r="K269" s="36">
        <v>0</v>
      </c>
    </row>
    <row r="270" spans="1:17">
      <c r="A270" s="138"/>
      <c r="B270" s="15" t="s">
        <v>18</v>
      </c>
      <c r="C270" s="15" t="s">
        <v>79</v>
      </c>
      <c r="D270" s="19" t="s">
        <v>105</v>
      </c>
      <c r="E270" s="19" t="s">
        <v>21</v>
      </c>
      <c r="F270" s="35">
        <f>F271</f>
        <v>928.03200000000004</v>
      </c>
      <c r="G270" s="35">
        <f>G271</f>
        <v>0</v>
      </c>
      <c r="H270" s="48">
        <f>H271</f>
        <v>0</v>
      </c>
      <c r="I270" s="48">
        <f t="shared" ref="I270:K270" si="95">I271</f>
        <v>0</v>
      </c>
      <c r="J270" s="48">
        <f t="shared" si="95"/>
        <v>0</v>
      </c>
      <c r="K270" s="35">
        <f t="shared" si="95"/>
        <v>0</v>
      </c>
    </row>
    <row r="271" spans="1:17">
      <c r="A271" s="138"/>
      <c r="B271" s="13" t="s">
        <v>18</v>
      </c>
      <c r="C271" s="13" t="s">
        <v>79</v>
      </c>
      <c r="D271" s="5" t="s">
        <v>105</v>
      </c>
      <c r="E271" s="5" t="s">
        <v>25</v>
      </c>
      <c r="F271" s="36">
        <v>928.03200000000004</v>
      </c>
      <c r="G271" s="36">
        <v>0</v>
      </c>
      <c r="H271" s="49">
        <v>0</v>
      </c>
      <c r="I271" s="49">
        <v>0</v>
      </c>
      <c r="J271" s="49">
        <v>0</v>
      </c>
      <c r="K271" s="36">
        <v>0</v>
      </c>
    </row>
    <row r="272" spans="1:17" ht="15" customHeight="1">
      <c r="A272" s="138" t="s">
        <v>106</v>
      </c>
      <c r="B272" s="15" t="s">
        <v>18</v>
      </c>
      <c r="C272" s="15" t="s">
        <v>103</v>
      </c>
      <c r="D272" s="19" t="s">
        <v>107</v>
      </c>
      <c r="E272" s="19" t="s">
        <v>21</v>
      </c>
      <c r="F272" s="35">
        <f t="shared" ref="F272" si="96">F274+F276+F278</f>
        <v>390.56899999999996</v>
      </c>
      <c r="G272" s="35">
        <f t="shared" ref="G272:H272" si="97">G274+G276+G278</f>
        <v>0</v>
      </c>
      <c r="H272" s="48">
        <f t="shared" si="97"/>
        <v>0</v>
      </c>
      <c r="I272" s="48">
        <f t="shared" ref="I272:K272" si="98">I274+I276+I278</f>
        <v>0</v>
      </c>
      <c r="J272" s="48">
        <f t="shared" si="98"/>
        <v>0</v>
      </c>
      <c r="K272" s="35">
        <f t="shared" si="98"/>
        <v>0</v>
      </c>
    </row>
    <row r="273" spans="1:11" ht="15" customHeight="1">
      <c r="A273" s="138"/>
      <c r="B273" s="15" t="s">
        <v>18</v>
      </c>
      <c r="C273" s="15" t="s">
        <v>39</v>
      </c>
      <c r="D273" s="19" t="s">
        <v>107</v>
      </c>
      <c r="E273" s="19" t="s">
        <v>21</v>
      </c>
      <c r="F273" s="35">
        <f>F274</f>
        <v>94.125</v>
      </c>
      <c r="G273" s="35">
        <f>G274</f>
        <v>0</v>
      </c>
      <c r="H273" s="48">
        <f>H274</f>
        <v>0</v>
      </c>
      <c r="I273" s="48">
        <f t="shared" ref="I273:K273" si="99">I274</f>
        <v>0</v>
      </c>
      <c r="J273" s="48">
        <f t="shared" si="99"/>
        <v>0</v>
      </c>
      <c r="K273" s="35">
        <f t="shared" si="99"/>
        <v>0</v>
      </c>
    </row>
    <row r="274" spans="1:11">
      <c r="A274" s="138"/>
      <c r="B274" s="13" t="s">
        <v>18</v>
      </c>
      <c r="C274" s="13" t="s">
        <v>39</v>
      </c>
      <c r="D274" s="5" t="s">
        <v>107</v>
      </c>
      <c r="E274" s="5" t="s">
        <v>25</v>
      </c>
      <c r="F274" s="36">
        <v>94.125</v>
      </c>
      <c r="G274" s="36">
        <v>0</v>
      </c>
      <c r="H274" s="49">
        <v>0</v>
      </c>
      <c r="I274" s="49">
        <v>0</v>
      </c>
      <c r="J274" s="49">
        <v>0</v>
      </c>
      <c r="K274" s="36">
        <v>0</v>
      </c>
    </row>
    <row r="275" spans="1:11">
      <c r="A275" s="138"/>
      <c r="B275" s="15" t="s">
        <v>18</v>
      </c>
      <c r="C275" s="15" t="s">
        <v>61</v>
      </c>
      <c r="D275" s="19" t="s">
        <v>107</v>
      </c>
      <c r="E275" s="19" t="s">
        <v>21</v>
      </c>
      <c r="F275" s="35">
        <f>F276</f>
        <v>84.213999999999999</v>
      </c>
      <c r="G275" s="35">
        <f>G276</f>
        <v>0</v>
      </c>
      <c r="H275" s="48">
        <f>H276</f>
        <v>0</v>
      </c>
      <c r="I275" s="48">
        <f t="shared" ref="I275:K275" si="100">I276</f>
        <v>0</v>
      </c>
      <c r="J275" s="48">
        <f t="shared" si="100"/>
        <v>0</v>
      </c>
      <c r="K275" s="35">
        <f t="shared" si="100"/>
        <v>0</v>
      </c>
    </row>
    <row r="276" spans="1:11">
      <c r="A276" s="138"/>
      <c r="B276" s="13" t="s">
        <v>18</v>
      </c>
      <c r="C276" s="13" t="s">
        <v>61</v>
      </c>
      <c r="D276" s="5" t="s">
        <v>107</v>
      </c>
      <c r="E276" s="5" t="s">
        <v>25</v>
      </c>
      <c r="F276" s="36">
        <v>84.213999999999999</v>
      </c>
      <c r="G276" s="36">
        <v>0</v>
      </c>
      <c r="H276" s="49">
        <v>0</v>
      </c>
      <c r="I276" s="49">
        <v>0</v>
      </c>
      <c r="J276" s="49">
        <v>0</v>
      </c>
      <c r="K276" s="36">
        <v>0</v>
      </c>
    </row>
    <row r="277" spans="1:11">
      <c r="A277" s="138"/>
      <c r="B277" s="15" t="s">
        <v>18</v>
      </c>
      <c r="C277" s="15" t="s">
        <v>79</v>
      </c>
      <c r="D277" s="19" t="s">
        <v>107</v>
      </c>
      <c r="E277" s="19" t="s">
        <v>21</v>
      </c>
      <c r="F277" s="35">
        <f>F278</f>
        <v>212.23</v>
      </c>
      <c r="G277" s="35">
        <f>G278</f>
        <v>0</v>
      </c>
      <c r="H277" s="48">
        <f>H278</f>
        <v>0</v>
      </c>
      <c r="I277" s="48">
        <f t="shared" ref="I277:K277" si="101">I278</f>
        <v>0</v>
      </c>
      <c r="J277" s="48">
        <f t="shared" si="101"/>
        <v>0</v>
      </c>
      <c r="K277" s="35">
        <f t="shared" si="101"/>
        <v>0</v>
      </c>
    </row>
    <row r="278" spans="1:11">
      <c r="A278" s="138"/>
      <c r="B278" s="13" t="s">
        <v>18</v>
      </c>
      <c r="C278" s="13" t="s">
        <v>79</v>
      </c>
      <c r="D278" s="5" t="s">
        <v>107</v>
      </c>
      <c r="E278" s="5" t="s">
        <v>25</v>
      </c>
      <c r="F278" s="36">
        <v>212.23</v>
      </c>
      <c r="G278" s="36">
        <v>0</v>
      </c>
      <c r="H278" s="49">
        <v>0</v>
      </c>
      <c r="I278" s="49">
        <v>0</v>
      </c>
      <c r="J278" s="49">
        <v>0</v>
      </c>
      <c r="K278" s="36">
        <v>0</v>
      </c>
    </row>
    <row r="279" spans="1:11" ht="21" customHeight="1">
      <c r="A279" s="145" t="s">
        <v>160</v>
      </c>
      <c r="B279" s="146"/>
      <c r="C279" s="146"/>
      <c r="D279" s="146"/>
      <c r="E279" s="146"/>
      <c r="F279" s="146"/>
      <c r="G279" s="146"/>
      <c r="H279" s="146"/>
      <c r="I279" s="53"/>
      <c r="J279" s="53"/>
      <c r="K279" s="42"/>
    </row>
    <row r="280" spans="1:11">
      <c r="A280" s="22" t="s">
        <v>13</v>
      </c>
      <c r="B280" s="19" t="s">
        <v>134</v>
      </c>
      <c r="C280" s="16" t="s">
        <v>103</v>
      </c>
      <c r="D280" s="16" t="s">
        <v>14</v>
      </c>
      <c r="E280" s="16" t="s">
        <v>14</v>
      </c>
      <c r="F280" s="35">
        <v>0</v>
      </c>
      <c r="G280" s="35">
        <f>G281+G303+G309</f>
        <v>0</v>
      </c>
      <c r="H280" s="48">
        <f>H281</f>
        <v>222.03377</v>
      </c>
      <c r="I280" s="37">
        <f>I281</f>
        <v>0</v>
      </c>
      <c r="J280" s="37">
        <f t="shared" ref="J280:K281" si="102">J281</f>
        <v>0</v>
      </c>
      <c r="K280" s="37">
        <f t="shared" si="102"/>
        <v>0</v>
      </c>
    </row>
    <row r="281" spans="1:11" ht="15" customHeight="1">
      <c r="A281" s="128" t="s">
        <v>161</v>
      </c>
      <c r="B281" s="19" t="s">
        <v>134</v>
      </c>
      <c r="C281" s="19" t="s">
        <v>79</v>
      </c>
      <c r="D281" s="19" t="s">
        <v>80</v>
      </c>
      <c r="E281" s="19" t="s">
        <v>21</v>
      </c>
      <c r="F281" s="35">
        <v>0</v>
      </c>
      <c r="G281" s="35">
        <f>G282</f>
        <v>0</v>
      </c>
      <c r="H281" s="48">
        <f>H282+H283</f>
        <v>222.03377</v>
      </c>
      <c r="I281" s="37">
        <f>I282</f>
        <v>0</v>
      </c>
      <c r="J281" s="37">
        <f t="shared" si="102"/>
        <v>0</v>
      </c>
      <c r="K281" s="37">
        <f t="shared" si="102"/>
        <v>0</v>
      </c>
    </row>
    <row r="282" spans="1:11">
      <c r="A282" s="129"/>
      <c r="B282" s="5" t="s">
        <v>134</v>
      </c>
      <c r="C282" s="5" t="s">
        <v>79</v>
      </c>
      <c r="D282" s="5" t="s">
        <v>162</v>
      </c>
      <c r="E282" s="5" t="s">
        <v>25</v>
      </c>
      <c r="F282" s="36">
        <v>0</v>
      </c>
      <c r="G282" s="36">
        <v>0</v>
      </c>
      <c r="H282" s="49">
        <v>0</v>
      </c>
      <c r="I282" s="42">
        <v>0</v>
      </c>
      <c r="J282" s="42">
        <v>0</v>
      </c>
      <c r="K282" s="42">
        <v>0</v>
      </c>
    </row>
    <row r="283" spans="1:11">
      <c r="A283" s="130"/>
      <c r="B283" s="5" t="s">
        <v>134</v>
      </c>
      <c r="C283" s="5" t="s">
        <v>79</v>
      </c>
      <c r="D283" s="5" t="s">
        <v>162</v>
      </c>
      <c r="E283" s="5" t="s">
        <v>20</v>
      </c>
      <c r="F283" s="36">
        <v>0</v>
      </c>
      <c r="G283" s="36">
        <v>0</v>
      </c>
      <c r="H283" s="49">
        <v>222.03377</v>
      </c>
      <c r="I283" s="42">
        <v>0</v>
      </c>
      <c r="J283" s="42">
        <v>0</v>
      </c>
      <c r="K283" s="42">
        <v>0</v>
      </c>
    </row>
    <row r="285" spans="1:11">
      <c r="A285" s="21" t="s">
        <v>128</v>
      </c>
    </row>
    <row r="286" spans="1:11">
      <c r="A286" s="21"/>
    </row>
    <row r="287" spans="1:11">
      <c r="A287" s="21"/>
    </row>
    <row r="288" spans="1:11">
      <c r="A288" s="21"/>
    </row>
  </sheetData>
  <mergeCells count="75">
    <mergeCell ref="A183:A184"/>
    <mergeCell ref="A209:A210"/>
    <mergeCell ref="A133:A134"/>
    <mergeCell ref="A90:A91"/>
    <mergeCell ref="A174:A176"/>
    <mergeCell ref="A177:A179"/>
    <mergeCell ref="A180:A182"/>
    <mergeCell ref="A74:A75"/>
    <mergeCell ref="A172:A173"/>
    <mergeCell ref="A163:A164"/>
    <mergeCell ref="A165:A171"/>
    <mergeCell ref="A262:H262"/>
    <mergeCell ref="A124:A127"/>
    <mergeCell ref="A204:A206"/>
    <mergeCell ref="A192:H192"/>
    <mergeCell ref="A161:A162"/>
    <mergeCell ref="A120:A121"/>
    <mergeCell ref="A159:A160"/>
    <mergeCell ref="A135:A136"/>
    <mergeCell ref="A137:A138"/>
    <mergeCell ref="A157:A158"/>
    <mergeCell ref="A153:A156"/>
    <mergeCell ref="A128:A132"/>
    <mergeCell ref="A255:A256"/>
    <mergeCell ref="A234:A235"/>
    <mergeCell ref="A230:A231"/>
    <mergeCell ref="A239:A240"/>
    <mergeCell ref="A241:A245"/>
    <mergeCell ref="A247:A248"/>
    <mergeCell ref="A250:A251"/>
    <mergeCell ref="A232:A233"/>
    <mergeCell ref="A236:A238"/>
    <mergeCell ref="G6:K6"/>
    <mergeCell ref="A9:A10"/>
    <mergeCell ref="B9:E9"/>
    <mergeCell ref="A15:H15"/>
    <mergeCell ref="F9:K9"/>
    <mergeCell ref="A12:K12"/>
    <mergeCell ref="F1:K1"/>
    <mergeCell ref="A2:K2"/>
    <mergeCell ref="A3:K3"/>
    <mergeCell ref="A4:K4"/>
    <mergeCell ref="A5:K5"/>
    <mergeCell ref="A279:H279"/>
    <mergeCell ref="A82:A85"/>
    <mergeCell ref="A86:A89"/>
    <mergeCell ref="A105:A110"/>
    <mergeCell ref="A101:A104"/>
    <mergeCell ref="A122:A123"/>
    <mergeCell ref="A99:A100"/>
    <mergeCell ref="A111:A119"/>
    <mergeCell ref="A139:A152"/>
    <mergeCell ref="A272:A278"/>
    <mergeCell ref="A257:A261"/>
    <mergeCell ref="A215:A229"/>
    <mergeCell ref="A207:A208"/>
    <mergeCell ref="A252:H252"/>
    <mergeCell ref="A199:A203"/>
    <mergeCell ref="A265:A271"/>
    <mergeCell ref="A281:A283"/>
    <mergeCell ref="A211:A214"/>
    <mergeCell ref="A18:A23"/>
    <mergeCell ref="A95:A98"/>
    <mergeCell ref="A67:A73"/>
    <mergeCell ref="A49:A52"/>
    <mergeCell ref="A24:A27"/>
    <mergeCell ref="A80:A81"/>
    <mergeCell ref="A76:A79"/>
    <mergeCell ref="A53:A66"/>
    <mergeCell ref="A45:A48"/>
    <mergeCell ref="A28:A35"/>
    <mergeCell ref="A36:A44"/>
    <mergeCell ref="A92:K92"/>
    <mergeCell ref="A195:A198"/>
    <mergeCell ref="A186:A187"/>
  </mergeCells>
  <pageMargins left="0.70866141732283472" right="0" top="0.35433070866141736" bottom="0" header="0.31496062992125984" footer="0.31496062992125984"/>
  <pageSetup paperSize="9" scale="49" orientation="portrait" r:id="rId1"/>
  <rowBreaks count="1" manualBreakCount="1">
    <brk id="19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Таблица 4</vt:lpstr>
      <vt:lpstr>Таблица 3</vt:lpstr>
      <vt:lpstr>'Таблица 3'!Заголовки_для_печати</vt:lpstr>
      <vt:lpstr>'Таблица 3'!Область_печати</vt:lpstr>
      <vt:lpstr>'Таблица 4'!Область_печати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Евгения В. Грейшкан</dc:creator>
  <cp:lastModifiedBy>Грейшкан Евгения</cp:lastModifiedBy>
  <cp:lastPrinted>2020-07-21T13:54:13Z</cp:lastPrinted>
  <dcterms:created xsi:type="dcterms:W3CDTF">2017-02-14T08:42:08Z</dcterms:created>
  <dcterms:modified xsi:type="dcterms:W3CDTF">2020-12-29T14:26:59Z</dcterms:modified>
</cp:coreProperties>
</file>